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2.33\i$\WONG\QUOTE\"/>
    </mc:Choice>
  </mc:AlternateContent>
  <xr:revisionPtr revIDLastSave="0" documentId="13_ncr:1_{A0F6C6DA-0991-4A36-98A3-F8A764E0A153}" xr6:coauthVersionLast="47" xr6:coauthVersionMax="47" xr10:uidLastSave="{00000000-0000-0000-0000-000000000000}"/>
  <bookViews>
    <workbookView xWindow="-110" yWindow="-110" windowWidth="19420" windowHeight="13900" firstSheet="1" activeTab="1" xr2:uid="{00000000-000D-0000-FFFF-FFFF00000000}"/>
  </bookViews>
  <sheets>
    <sheet name="ADV&gt;PREMIUM" sheetId="6" state="hidden" r:id="rId1"/>
    <sheet name="License comparison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5" l="1"/>
  <c r="F52" i="5"/>
  <c r="G39" i="5"/>
  <c r="G34" i="5"/>
  <c r="F34" i="5"/>
  <c r="F31" i="5"/>
  <c r="G30" i="5"/>
  <c r="F30" i="5"/>
  <c r="G31" i="5"/>
  <c r="D28" i="5" l="1"/>
  <c r="G28" i="5" s="1"/>
  <c r="G25" i="5"/>
  <c r="G24" i="5"/>
  <c r="D24" i="5"/>
  <c r="F24" i="5" l="1"/>
  <c r="D37" i="5"/>
  <c r="D25" i="5"/>
  <c r="F25" i="5" s="1"/>
  <c r="G42" i="6"/>
  <c r="G40" i="6"/>
  <c r="F40" i="6"/>
  <c r="H34" i="6"/>
  <c r="F34" i="6"/>
  <c r="E34" i="6"/>
  <c r="E29" i="6"/>
  <c r="E28" i="6"/>
  <c r="E22" i="6"/>
  <c r="E21" i="6"/>
  <c r="E20" i="6"/>
  <c r="E19" i="6"/>
  <c r="E18" i="6"/>
  <c r="E17" i="6"/>
  <c r="E16" i="6"/>
  <c r="E15" i="6"/>
  <c r="E14" i="6"/>
  <c r="E13" i="6"/>
  <c r="E12" i="6"/>
  <c r="H44" i="6"/>
  <c r="E32" i="6"/>
  <c r="E44" i="6"/>
  <c r="F42" i="6"/>
  <c r="H40" i="6"/>
  <c r="H42" i="6"/>
  <c r="E35" i="6"/>
  <c r="G37" i="5" l="1"/>
  <c r="F37" i="5"/>
  <c r="F39" i="5" l="1"/>
  <c r="F45" i="5" s="1"/>
  <c r="G45" i="5"/>
  <c r="H5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wong c.k.</author>
    <author>ACCPAC</author>
    <author>ckw</author>
  </authors>
  <commentList>
    <comment ref="E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wong c.k.:</t>
        </r>
        <r>
          <rPr>
            <sz val="9"/>
            <color indexed="81"/>
            <rFont val="Tahoma"/>
            <family val="2"/>
          </rPr>
          <t xml:space="preserve">
Max. 20 users.</t>
        </r>
      </text>
    </comment>
    <comment ref="F28" authorId="1" shapeId="0" xr:uid="{00000000-0006-0000-0000-000002000000}">
      <text>
        <r>
          <rPr>
            <sz val="8"/>
            <color indexed="81"/>
            <rFont val="Tahoma"/>
            <family val="2"/>
          </rPr>
          <t>Purchase as many users needed.</t>
        </r>
      </text>
    </comment>
    <comment ref="H28" authorId="1" shapeId="0" xr:uid="{00000000-0006-0000-0000-000003000000}">
      <text>
        <r>
          <rPr>
            <sz val="8"/>
            <color indexed="81"/>
            <rFont val="Tahoma"/>
            <family val="2"/>
          </rPr>
          <t>Purchase as many users needed.</t>
        </r>
      </text>
    </comment>
    <comment ref="E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wong c.k.:</t>
        </r>
        <r>
          <rPr>
            <sz val="9"/>
            <color indexed="81"/>
            <rFont val="Tahoma"/>
            <family val="2"/>
          </rPr>
          <t xml:space="preserve">
Max. 20 users.</t>
        </r>
      </text>
    </comment>
    <comment ref="H4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Enter additional user count in G37
</t>
        </r>
      </text>
    </comment>
    <comment ref="D42" authorId="0" shapeId="0" xr:uid="{00000000-0006-0000-0000-000006000000}">
      <text>
        <r>
          <rPr>
            <sz val="9"/>
            <color indexed="81"/>
            <rFont val="Tahoma"/>
            <family val="2"/>
          </rPr>
          <t>Total user count.  Each user $93 per month, upfront 12 mths payable.
** Can downgrade to ADVANCED edition $78 per user per mth.C</t>
        </r>
      </text>
    </comment>
    <comment ref="G42" authorId="2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Total user count.
</t>
        </r>
      </text>
    </comment>
    <comment ref="H4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Inc user in G42
+ WEBUI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ckw</author>
  </authors>
  <commentList>
    <comment ref="F6" authorId="0" shapeId="0" xr:uid="{2506636C-1C6C-4096-A671-0F66E90C8ECD}">
      <text>
        <r>
          <rPr>
            <b/>
            <sz val="9"/>
            <color indexed="81"/>
            <rFont val="Tahoma"/>
            <family val="2"/>
          </rPr>
          <t>Enter user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726398E5-957D-433E-B480-9BE74D333711}">
      <text>
        <r>
          <rPr>
            <b/>
            <sz val="9"/>
            <color indexed="81"/>
            <rFont val="Tahoma"/>
            <family val="2"/>
          </rPr>
          <t>Amend qty accordingly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 xr:uid="{1A75F626-AF17-4C75-928D-BD161E886DB9}">
      <text>
        <r>
          <rPr>
            <b/>
            <sz val="9"/>
            <color indexed="81"/>
            <rFont val="Tahoma"/>
            <family val="2"/>
          </rPr>
          <t xml:space="preserve">Perpetual license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4D74C61A-8AF3-4A89-893D-0481444FDE84}">
      <text>
        <r>
          <rPr>
            <b/>
            <sz val="9"/>
            <color indexed="81"/>
            <rFont val="Tahoma"/>
            <family val="2"/>
          </rPr>
          <t xml:space="preserve">Perpetual license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<sst xmlns="http://schemas.openxmlformats.org/spreadsheetml/2006/main" count="156" uniqueCount="76">
  <si>
    <t>TAKA HARDWARE &amp; ENGINEERING (S) PTE LTD</t>
  </si>
  <si>
    <t>VALID TILL 30TH DEC 2023</t>
  </si>
  <si>
    <t>PERPETUAL Sage 300 v2024 InvoiceNOW PSG ADVANCED package upgrade to PREMIUM in SGD before GST</t>
  </si>
  <si>
    <t>Enter total no. of concurrent users license needed :</t>
  </si>
  <si>
    <t>Unltd Co</t>
  </si>
  <si>
    <t>3 Users</t>
  </si>
  <si>
    <t>10 Users</t>
  </si>
  <si>
    <t>&lt;=20 Users</t>
  </si>
  <si>
    <t>* ANNUAL license</t>
  </si>
  <si>
    <t>PERPETUAL license</t>
  </si>
  <si>
    <t>Qty</t>
  </si>
  <si>
    <t>ADVANCED</t>
  </si>
  <si>
    <t>PREMIUM</t>
  </si>
  <si>
    <t>System Manager</t>
  </si>
  <si>
    <t>INCLUDED</t>
  </si>
  <si>
    <t>General Ledger</t>
  </si>
  <si>
    <t>Accounts Receivable</t>
  </si>
  <si>
    <t>Accounts Payable</t>
  </si>
  <si>
    <t>Inventory Control</t>
  </si>
  <si>
    <t>Serialized &amp; Lot Tracking</t>
  </si>
  <si>
    <t>NA</t>
  </si>
  <si>
    <t>Order Entry</t>
  </si>
  <si>
    <t>Purchase Order</t>
  </si>
  <si>
    <t>PEPPOL Invoicing</t>
  </si>
  <si>
    <t>Transactional &amp; Optional Fields</t>
  </si>
  <si>
    <t>Multicurrency</t>
  </si>
  <si>
    <t>BI - Report Designer, 1 Viewer user, 1 Manager user</t>
  </si>
  <si>
    <t>BI Viewer user</t>
  </si>
  <si>
    <t>BI Manager user</t>
  </si>
  <si>
    <t>Notes, SG Tax, WebUI, Multi-Contacts, Ops Inquiry, Global Search</t>
  </si>
  <si>
    <t>LanPak (1 user) concurrent user license</t>
  </si>
  <si>
    <t>3 Users INCLUDED</t>
  </si>
  <si>
    <t>10 Users INCLUDED</t>
  </si>
  <si>
    <t>MS-SQL Cal runtime license - purchase X qty according to LanPak</t>
  </si>
  <si>
    <t>Implementation services, installation, training &amp; forms customization</t>
  </si>
  <si>
    <t>Less : 50% PSG &amp; SFEC $7k grant (You need to verify your SFEC balance with min. $7k)</t>
  </si>
  <si>
    <t>Net investment after grant</t>
  </si>
  <si>
    <t>UPGRADE to Premium (NO GRANT):</t>
  </si>
  <si>
    <t>Based on 10 users PSG package</t>
  </si>
  <si>
    <t>Addon Optional modules (NO GRANT):</t>
  </si>
  <si>
    <t>PREMIUM User LanPak (concurrent user license)</t>
  </si>
  <si>
    <t>Total after Grant &amp; Upgrade &amp; Addon</t>
  </si>
  <si>
    <t>Sage Cover fee (2ND yr onwards for perpetual license only)</t>
  </si>
  <si>
    <t>(OPTIONAL on 2nd year: Entitles to new release and purchasing new licenses/users)</t>
  </si>
  <si>
    <t>OPTIONAL Yearly technical support/maintenance options from $1260 for 6 hours, from $2,000 for 11 hrs…</t>
  </si>
  <si>
    <t xml:space="preserve"> </t>
  </si>
  <si>
    <t>SUBSCRIPTION license</t>
  </si>
  <si>
    <t>Lanpac Users</t>
  </si>
  <si>
    <t>ADDON :</t>
  </si>
  <si>
    <t>Yearly</t>
  </si>
  <si>
    <t>`</t>
  </si>
  <si>
    <t>IMPLEMENTATION FEE</t>
  </si>
  <si>
    <t>a. Software installation</t>
  </si>
  <si>
    <t>d. User training</t>
  </si>
  <si>
    <t>c. Crystal reports &amp; Financial reports upgrade (inc customize 1 consolidated P/L &amp; 1 B/S)</t>
  </si>
  <si>
    <t>VALID TILL 31ST MARCH 2024</t>
  </si>
  <si>
    <t>** Qty in RED can be modified</t>
  </si>
  <si>
    <t>Aquilius Investment Pte Ltd</t>
  </si>
  <si>
    <t>Sage 300 v2024 PSG package comparison in SGD before GST</t>
  </si>
  <si>
    <t>PSG pre-approved</t>
  </si>
  <si>
    <t>No Grant</t>
  </si>
  <si>
    <t>FINANCIAL edition</t>
  </si>
  <si>
    <t>Inventory Control, Purchase Order &amp; Order Entry</t>
  </si>
  <si>
    <t>PREMIUM edition</t>
  </si>
  <si>
    <t>Norming Resource Mgr Backend (ISV BUNDLE) ** Expense claims workflow engine</t>
  </si>
  <si>
    <t xml:space="preserve">  - Web Expense Requisition approval (License by per named user $3 /mth)</t>
  </si>
  <si>
    <t>* Financial edition entitles 1 free named user per sage user, while Premium entitles 3 free named user per sage user.</t>
  </si>
  <si>
    <t>Financial vs Premium edition comparison</t>
  </si>
  <si>
    <t>Peresoft RecXpress for Bank Services</t>
  </si>
  <si>
    <t>* Automate bank reconciliation process for 4 users with WebUI</t>
  </si>
  <si>
    <t>b. Database setup for up to 8 entities</t>
  </si>
  <si>
    <t>Software license subscription per year</t>
  </si>
  <si>
    <t>Less : IMDA Grant</t>
  </si>
  <si>
    <t>PSG Grant</t>
  </si>
  <si>
    <t>SFEC (max. $7k)</t>
  </si>
  <si>
    <t>Final investment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</si>
</sst>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48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B050"/>
      <name val="Arial"/>
      <family val="2"/>
    </font>
    <font>
      <sz val="14"/>
      <color theme="3" tint="0.39997558519241921"/>
      <name val="Arial"/>
      <family val="2"/>
    </font>
    <font>
      <sz val="10"/>
      <color rgb="FFFF0000"/>
      <name val="Arial"/>
      <family val="2"/>
    </font>
    <font>
      <b/>
      <u/>
      <sz val="14"/>
      <color rgb="FF00B050"/>
      <name val="Arial"/>
      <family val="2"/>
    </font>
    <font>
      <sz val="12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22"/>
      <color theme="3" tint="0.39997558519241921"/>
      <name val="Arial"/>
      <family val="2"/>
    </font>
    <font>
      <b/>
      <sz val="12"/>
      <color rgb="FFFF0000"/>
      <name val="Arial"/>
      <family val="2"/>
    </font>
    <font>
      <b/>
      <u/>
      <sz val="18"/>
      <color rgb="FF00B050"/>
      <name val="Ink Free"/>
      <family val="4"/>
    </font>
    <font>
      <b/>
      <sz val="18"/>
      <color rgb="FFFF0000"/>
      <name val="Ink Free"/>
      <family val="4"/>
    </font>
    <font>
      <sz val="11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B050"/>
      <name val="Calibri"/>
      <family val="2"/>
      <scheme val="minor"/>
    </font>
    <font>
      <b/>
      <sz val="12"/>
      <name val="Arial"/>
      <family val="2"/>
    </font>
    <font>
      <b/>
      <sz val="26"/>
      <color rgb="FFFF0000"/>
      <name val="Arial"/>
      <family val="2"/>
    </font>
    <font>
      <b/>
      <u/>
      <sz val="18"/>
      <name val="Arial"/>
      <family val="2"/>
    </font>
    <font>
      <b/>
      <sz val="14"/>
      <color rgb="FFFF0000"/>
      <name val="Arial"/>
      <family val="2"/>
    </font>
    <font>
      <sz val="10"/>
      <name val="Calibri"/>
      <family val="2"/>
      <scheme val="minor"/>
    </font>
    <font>
      <u/>
      <sz val="14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2" borderId="1" xfId="0" applyFill="1" applyBorder="1"/>
    <xf numFmtId="3" fontId="0" fillId="0" borderId="0" xfId="0" applyNumberFormat="1"/>
    <xf numFmtId="14" fontId="0" fillId="0" borderId="0" xfId="0" applyNumberFormat="1"/>
    <xf numFmtId="3" fontId="1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2" fillId="0" borderId="0" xfId="0" applyNumberFormat="1" applyFont="1"/>
    <xf numFmtId="3" fontId="0" fillId="0" borderId="1" xfId="0" applyNumberFormat="1" applyBorder="1"/>
    <xf numFmtId="3" fontId="1" fillId="0" borderId="0" xfId="0" applyNumberFormat="1" applyFont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0" fontId="28" fillId="0" borderId="0" xfId="0" applyFont="1"/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0" fontId="0" fillId="6" borderId="0" xfId="0" applyFill="1"/>
    <xf numFmtId="3" fontId="0" fillId="6" borderId="0" xfId="0" applyNumberFormat="1" applyFill="1"/>
    <xf numFmtId="3" fontId="2" fillId="6" borderId="0" xfId="0" applyNumberFormat="1" applyFont="1" applyFill="1"/>
    <xf numFmtId="0" fontId="2" fillId="6" borderId="0" xfId="0" applyFont="1" applyFill="1"/>
    <xf numFmtId="3" fontId="4" fillId="6" borderId="0" xfId="0" applyNumberFormat="1" applyFont="1" applyFill="1"/>
    <xf numFmtId="0" fontId="4" fillId="6" borderId="0" xfId="0" applyFont="1" applyFill="1"/>
    <xf numFmtId="0" fontId="8" fillId="7" borderId="0" xfId="0" applyFont="1" applyFill="1"/>
    <xf numFmtId="3" fontId="0" fillId="7" borderId="0" xfId="0" applyNumberFormat="1" applyFill="1" applyAlignment="1">
      <alignment horizontal="center"/>
    </xf>
    <xf numFmtId="0" fontId="8" fillId="7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9" fillId="7" borderId="2" xfId="0" applyFont="1" applyFill="1" applyBorder="1" applyAlignment="1">
      <alignment horizontal="right"/>
    </xf>
    <xf numFmtId="3" fontId="8" fillId="7" borderId="0" xfId="0" applyNumberFormat="1" applyFont="1" applyFill="1"/>
    <xf numFmtId="3" fontId="0" fillId="7" borderId="0" xfId="0" applyNumberFormat="1" applyFill="1"/>
    <xf numFmtId="3" fontId="8" fillId="7" borderId="0" xfId="0" applyNumberFormat="1" applyFont="1" applyFill="1" applyAlignment="1">
      <alignment horizontal="right"/>
    </xf>
    <xf numFmtId="3" fontId="2" fillId="7" borderId="0" xfId="0" applyNumberFormat="1" applyFont="1" applyFill="1"/>
    <xf numFmtId="3" fontId="1" fillId="7" borderId="0" xfId="0" applyNumberFormat="1" applyFont="1" applyFill="1"/>
    <xf numFmtId="3" fontId="4" fillId="7" borderId="0" xfId="0" applyNumberFormat="1" applyFont="1" applyFill="1"/>
    <xf numFmtId="0" fontId="7" fillId="6" borderId="0" xfId="1" applyFill="1" applyAlignment="1" applyProtection="1"/>
    <xf numFmtId="3" fontId="1" fillId="0" borderId="3" xfId="0" applyNumberFormat="1" applyFont="1" applyBorder="1"/>
    <xf numFmtId="3" fontId="9" fillId="7" borderId="3" xfId="0" applyNumberFormat="1" applyFont="1" applyFill="1" applyBorder="1" applyAlignment="1">
      <alignment horizontal="right"/>
    </xf>
    <xf numFmtId="0" fontId="8" fillId="8" borderId="0" xfId="0" applyFont="1" applyFill="1"/>
    <xf numFmtId="3" fontId="0" fillId="8" borderId="0" xfId="0" applyNumberFormat="1" applyFill="1"/>
    <xf numFmtId="0" fontId="8" fillId="8" borderId="0" xfId="0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9" fillId="8" borderId="2" xfId="0" applyFont="1" applyFill="1" applyBorder="1" applyAlignment="1">
      <alignment horizontal="right"/>
    </xf>
    <xf numFmtId="3" fontId="8" fillId="8" borderId="0" xfId="0" applyNumberFormat="1" applyFont="1" applyFill="1"/>
    <xf numFmtId="3" fontId="8" fillId="8" borderId="0" xfId="0" applyNumberFormat="1" applyFont="1" applyFill="1" applyAlignment="1">
      <alignment horizontal="right"/>
    </xf>
    <xf numFmtId="3" fontId="1" fillId="8" borderId="0" xfId="0" applyNumberFormat="1" applyFont="1" applyFill="1"/>
    <xf numFmtId="3" fontId="4" fillId="8" borderId="0" xfId="0" applyNumberFormat="1" applyFont="1" applyFill="1"/>
    <xf numFmtId="0" fontId="28" fillId="7" borderId="0" xfId="0" applyFont="1" applyFill="1" applyAlignment="1">
      <alignment horizontal="right"/>
    </xf>
    <xf numFmtId="0" fontId="29" fillId="6" borderId="0" xfId="0" applyFont="1" applyFill="1" applyAlignment="1">
      <alignment horizontal="right"/>
    </xf>
    <xf numFmtId="9" fontId="30" fillId="6" borderId="0" xfId="0" applyNumberFormat="1" applyFont="1" applyFill="1"/>
    <xf numFmtId="3" fontId="29" fillId="6" borderId="0" xfId="0" applyNumberFormat="1" applyFont="1" applyFill="1"/>
    <xf numFmtId="0" fontId="10" fillId="2" borderId="4" xfId="0" applyFont="1" applyFill="1" applyBorder="1"/>
    <xf numFmtId="3" fontId="3" fillId="0" borderId="0" xfId="0" applyNumberFormat="1" applyFont="1"/>
    <xf numFmtId="3" fontId="28" fillId="0" borderId="0" xfId="0" applyNumberFormat="1" applyFont="1"/>
    <xf numFmtId="3" fontId="28" fillId="7" borderId="0" xfId="0" applyNumberFormat="1" applyFont="1" applyFill="1"/>
    <xf numFmtId="0" fontId="3" fillId="9" borderId="0" xfId="0" applyFont="1" applyFill="1"/>
    <xf numFmtId="14" fontId="31" fillId="0" borderId="0" xfId="0" applyNumberFormat="1" applyFont="1"/>
    <xf numFmtId="3" fontId="19" fillId="8" borderId="0" xfId="0" applyNumberFormat="1" applyFont="1" applyFill="1"/>
    <xf numFmtId="3" fontId="21" fillId="8" borderId="0" xfId="0" applyNumberFormat="1" applyFont="1" applyFill="1"/>
    <xf numFmtId="0" fontId="1" fillId="6" borderId="0" xfId="0" quotePrefix="1" applyFont="1" applyFill="1" applyAlignment="1">
      <alignment horizontal="right"/>
    </xf>
    <xf numFmtId="3" fontId="16" fillId="8" borderId="0" xfId="0" applyNumberFormat="1" applyFont="1" applyFill="1"/>
    <xf numFmtId="3" fontId="18" fillId="0" borderId="0" xfId="0" applyNumberFormat="1" applyFont="1" applyAlignment="1">
      <alignment horizontal="right"/>
    </xf>
    <xf numFmtId="3" fontId="17" fillId="0" borderId="0" xfId="0" applyNumberFormat="1" applyFont="1"/>
    <xf numFmtId="0" fontId="14" fillId="0" borderId="0" xfId="0" applyFont="1" applyAlignment="1">
      <alignment horizontal="right"/>
    </xf>
    <xf numFmtId="3" fontId="20" fillId="8" borderId="0" xfId="0" applyNumberFormat="1" applyFont="1" applyFill="1"/>
    <xf numFmtId="0" fontId="32" fillId="8" borderId="0" xfId="0" applyFont="1" applyFill="1" applyAlignment="1">
      <alignment horizontal="right"/>
    </xf>
    <xf numFmtId="0" fontId="22" fillId="8" borderId="0" xfId="0" applyFont="1" applyFill="1" applyAlignment="1">
      <alignment horizontal="right"/>
    </xf>
    <xf numFmtId="0" fontId="8" fillId="10" borderId="0" xfId="0" applyFont="1" applyFill="1"/>
    <xf numFmtId="3" fontId="0" fillId="10" borderId="0" xfId="0" applyNumberFormat="1" applyFill="1"/>
    <xf numFmtId="0" fontId="22" fillId="10" borderId="0" xfId="0" applyFont="1" applyFill="1" applyAlignment="1">
      <alignment horizontal="right"/>
    </xf>
    <xf numFmtId="0" fontId="32" fillId="10" borderId="0" xfId="0" applyFont="1" applyFill="1" applyAlignment="1">
      <alignment horizontal="right"/>
    </xf>
    <xf numFmtId="0" fontId="9" fillId="10" borderId="0" xfId="0" applyFont="1" applyFill="1" applyAlignment="1">
      <alignment horizontal="right"/>
    </xf>
    <xf numFmtId="0" fontId="9" fillId="10" borderId="2" xfId="0" applyFont="1" applyFill="1" applyBorder="1" applyAlignment="1">
      <alignment horizontal="right"/>
    </xf>
    <xf numFmtId="3" fontId="8" fillId="10" borderId="0" xfId="0" applyNumberFormat="1" applyFont="1" applyFill="1" applyAlignment="1">
      <alignment horizontal="right"/>
    </xf>
    <xf numFmtId="3" fontId="8" fillId="10" borderId="0" xfId="0" applyNumberFormat="1" applyFont="1" applyFill="1"/>
    <xf numFmtId="0" fontId="8" fillId="10" borderId="0" xfId="0" applyFont="1" applyFill="1" applyAlignment="1">
      <alignment horizontal="right"/>
    </xf>
    <xf numFmtId="3" fontId="1" fillId="10" borderId="0" xfId="0" applyNumberFormat="1" applyFont="1" applyFill="1"/>
    <xf numFmtId="3" fontId="4" fillId="10" borderId="0" xfId="0" applyNumberFormat="1" applyFont="1" applyFill="1"/>
    <xf numFmtId="3" fontId="16" fillId="10" borderId="0" xfId="0" applyNumberFormat="1" applyFont="1" applyFill="1"/>
    <xf numFmtId="3" fontId="19" fillId="10" borderId="0" xfId="0" applyNumberFormat="1" applyFont="1" applyFill="1"/>
    <xf numFmtId="3" fontId="21" fillId="10" borderId="0" xfId="0" applyNumberFormat="1" applyFont="1" applyFill="1"/>
    <xf numFmtId="3" fontId="20" fillId="10" borderId="0" xfId="0" applyNumberFormat="1" applyFont="1" applyFill="1"/>
    <xf numFmtId="3" fontId="15" fillId="8" borderId="3" xfId="0" applyNumberFormat="1" applyFont="1" applyFill="1" applyBorder="1"/>
    <xf numFmtId="0" fontId="13" fillId="6" borderId="0" xfId="0" applyFont="1" applyFill="1"/>
    <xf numFmtId="3" fontId="15" fillId="10" borderId="3" xfId="0" applyNumberFormat="1" applyFont="1" applyFill="1" applyBorder="1"/>
    <xf numFmtId="3" fontId="9" fillId="7" borderId="0" xfId="0" applyNumberFormat="1" applyFont="1" applyFill="1" applyAlignment="1">
      <alignment horizontal="right"/>
    </xf>
    <xf numFmtId="3" fontId="15" fillId="8" borderId="0" xfId="0" applyNumberFormat="1" applyFont="1" applyFill="1"/>
    <xf numFmtId="3" fontId="15" fillId="10" borderId="0" xfId="0" applyNumberFormat="1" applyFont="1" applyFill="1"/>
    <xf numFmtId="0" fontId="23" fillId="0" borderId="0" xfId="0" applyFont="1"/>
    <xf numFmtId="9" fontId="33" fillId="6" borderId="0" xfId="0" applyNumberFormat="1" applyFont="1" applyFill="1"/>
    <xf numFmtId="9" fontId="34" fillId="6" borderId="0" xfId="0" applyNumberFormat="1" applyFont="1" applyFill="1"/>
    <xf numFmtId="3" fontId="3" fillId="3" borderId="0" xfId="0" applyNumberFormat="1" applyFont="1" applyFill="1"/>
    <xf numFmtId="3" fontId="3" fillId="7" borderId="0" xfId="0" applyNumberFormat="1" applyFont="1" applyFill="1"/>
    <xf numFmtId="3" fontId="3" fillId="10" borderId="0" xfId="0" applyNumberFormat="1" applyFont="1" applyFill="1" applyAlignment="1">
      <alignment horizontal="right"/>
    </xf>
    <xf numFmtId="3" fontId="3" fillId="8" borderId="0" xfId="0" applyNumberFormat="1" applyFont="1" applyFill="1" applyAlignment="1">
      <alignment horizontal="right"/>
    </xf>
    <xf numFmtId="3" fontId="1" fillId="8" borderId="0" xfId="0" applyNumberFormat="1" applyFont="1" applyFill="1" applyAlignment="1">
      <alignment horizontal="right"/>
    </xf>
    <xf numFmtId="3" fontId="28" fillId="8" borderId="0" xfId="0" applyNumberFormat="1" applyFont="1" applyFill="1" applyAlignment="1">
      <alignment horizontal="right"/>
    </xf>
    <xf numFmtId="3" fontId="14" fillId="8" borderId="1" xfId="0" applyNumberFormat="1" applyFont="1" applyFill="1" applyBorder="1"/>
    <xf numFmtId="3" fontId="14" fillId="10" borderId="1" xfId="0" applyNumberFormat="1" applyFont="1" applyFill="1" applyBorder="1"/>
    <xf numFmtId="0" fontId="1" fillId="9" borderId="0" xfId="0" applyFont="1" applyFill="1"/>
    <xf numFmtId="3" fontId="1" fillId="9" borderId="0" xfId="0" applyNumberFormat="1" applyFont="1" applyFill="1"/>
    <xf numFmtId="3" fontId="10" fillId="7" borderId="0" xfId="0" applyNumberFormat="1" applyFont="1" applyFill="1"/>
    <xf numFmtId="3" fontId="10" fillId="8" borderId="0" xfId="0" applyNumberFormat="1" applyFont="1" applyFill="1"/>
    <xf numFmtId="3" fontId="1" fillId="6" borderId="0" xfId="0" applyNumberFormat="1" applyFont="1" applyFill="1"/>
    <xf numFmtId="3" fontId="10" fillId="10" borderId="0" xfId="0" applyNumberFormat="1" applyFont="1" applyFill="1"/>
    <xf numFmtId="0" fontId="1" fillId="6" borderId="0" xfId="0" applyFont="1" applyFill="1"/>
    <xf numFmtId="0" fontId="1" fillId="5" borderId="0" xfId="0" applyFont="1" applyFill="1"/>
    <xf numFmtId="0" fontId="35" fillId="0" borderId="0" xfId="0" applyFont="1"/>
    <xf numFmtId="3" fontId="24" fillId="10" borderId="0" xfId="0" applyNumberFormat="1" applyFont="1" applyFill="1"/>
    <xf numFmtId="3" fontId="36" fillId="6" borderId="1" xfId="0" applyNumberFormat="1" applyFont="1" applyFill="1" applyBorder="1"/>
    <xf numFmtId="3" fontId="25" fillId="0" borderId="0" xfId="0" applyNumberFormat="1" applyFont="1"/>
    <xf numFmtId="3" fontId="37" fillId="8" borderId="0" xfId="0" applyNumberFormat="1" applyFont="1" applyFill="1"/>
    <xf numFmtId="3" fontId="37" fillId="10" borderId="0" xfId="0" applyNumberFormat="1" applyFont="1" applyFill="1"/>
    <xf numFmtId="3" fontId="25" fillId="6" borderId="0" xfId="0" applyNumberFormat="1" applyFont="1" applyFill="1"/>
    <xf numFmtId="3" fontId="38" fillId="6" borderId="0" xfId="0" applyNumberFormat="1" applyFont="1" applyFill="1"/>
    <xf numFmtId="3" fontId="38" fillId="0" borderId="0" xfId="0" applyNumberFormat="1" applyFont="1"/>
    <xf numFmtId="3" fontId="39" fillId="0" borderId="0" xfId="0" applyNumberFormat="1" applyFont="1"/>
    <xf numFmtId="0" fontId="26" fillId="0" borderId="0" xfId="0" applyFont="1" applyAlignment="1">
      <alignment horizontal="right"/>
    </xf>
    <xf numFmtId="9" fontId="40" fillId="6" borderId="0" xfId="0" applyNumberFormat="1" applyFont="1" applyFill="1"/>
    <xf numFmtId="0" fontId="18" fillId="0" borderId="0" xfId="0" applyFont="1"/>
    <xf numFmtId="3" fontId="15" fillId="10" borderId="5" xfId="0" applyNumberFormat="1" applyFont="1" applyFill="1" applyBorder="1"/>
    <xf numFmtId="0" fontId="41" fillId="0" borderId="0" xfId="0" quotePrefix="1" applyFont="1" applyAlignment="1">
      <alignment horizontal="left" vertical="center"/>
    </xf>
    <xf numFmtId="0" fontId="0" fillId="9" borderId="0" xfId="0" applyFill="1"/>
    <xf numFmtId="3" fontId="0" fillId="9" borderId="0" xfId="0" applyNumberFormat="1" applyFill="1"/>
    <xf numFmtId="0" fontId="43" fillId="0" borderId="0" xfId="0" quotePrefix="1" applyFont="1" applyAlignment="1">
      <alignment horizontal="left" vertical="center"/>
    </xf>
    <xf numFmtId="0" fontId="29" fillId="0" borderId="0" xfId="0" applyFont="1"/>
    <xf numFmtId="0" fontId="44" fillId="0" borderId="0" xfId="0" applyFont="1"/>
    <xf numFmtId="0" fontId="18" fillId="9" borderId="0" xfId="0" applyFont="1" applyFill="1"/>
    <xf numFmtId="14" fontId="3" fillId="0" borderId="0" xfId="0" applyNumberFormat="1" applyFont="1"/>
    <xf numFmtId="3" fontId="28" fillId="9" borderId="0" xfId="0" applyNumberFormat="1" applyFont="1" applyFill="1"/>
    <xf numFmtId="0" fontId="32" fillId="0" borderId="0" xfId="0" applyFont="1"/>
    <xf numFmtId="0" fontId="42" fillId="0" borderId="0" xfId="0" applyFont="1"/>
    <xf numFmtId="0" fontId="46" fillId="0" borderId="0" xfId="0" applyFont="1" applyAlignment="1">
      <alignment horizontal="left"/>
    </xf>
    <xf numFmtId="0" fontId="18" fillId="6" borderId="0" xfId="0" applyFont="1" applyFill="1" applyAlignment="1">
      <alignment horizontal="center" vertical="center"/>
    </xf>
    <xf numFmtId="0" fontId="10" fillId="0" borderId="6" xfId="0" applyFont="1" applyBorder="1"/>
    <xf numFmtId="3" fontId="10" fillId="0" borderId="6" xfId="0" applyNumberFormat="1" applyFont="1" applyBorder="1"/>
    <xf numFmtId="0" fontId="10" fillId="6" borderId="6" xfId="0" applyFont="1" applyFill="1" applyBorder="1"/>
    <xf numFmtId="3" fontId="22" fillId="10" borderId="6" xfId="0" applyNumberFormat="1" applyFont="1" applyFill="1" applyBorder="1"/>
    <xf numFmtId="3" fontId="1" fillId="6" borderId="0" xfId="0" applyNumberFormat="1" applyFont="1" applyFill="1" applyAlignment="1">
      <alignment horizontal="center"/>
    </xf>
    <xf numFmtId="3" fontId="8" fillId="10" borderId="0" xfId="0" applyNumberFormat="1" applyFont="1" applyFill="1" applyProtection="1">
      <protection hidden="1"/>
    </xf>
    <xf numFmtId="3" fontId="8" fillId="10" borderId="0" xfId="0" applyNumberFormat="1" applyFont="1" applyFill="1" applyAlignment="1" applyProtection="1">
      <alignment horizontal="right"/>
      <protection hidden="1"/>
    </xf>
    <xf numFmtId="0" fontId="8" fillId="10" borderId="0" xfId="0" applyFont="1" applyFill="1" applyAlignment="1" applyProtection="1">
      <alignment horizontal="right"/>
      <protection hidden="1"/>
    </xf>
    <xf numFmtId="3" fontId="47" fillId="0" borderId="0" xfId="0" applyNumberFormat="1" applyFont="1" applyAlignment="1">
      <alignment horizontal="right"/>
    </xf>
    <xf numFmtId="0" fontId="45" fillId="10" borderId="7" xfId="0" applyFont="1" applyFill="1" applyBorder="1"/>
    <xf numFmtId="3" fontId="0" fillId="10" borderId="0" xfId="0" applyNumberFormat="1" applyFill="1" applyAlignment="1">
      <alignment horizontal="right"/>
    </xf>
    <xf numFmtId="0" fontId="8" fillId="11" borderId="0" xfId="0" applyFont="1" applyFill="1"/>
    <xf numFmtId="3" fontId="0" fillId="11" borderId="0" xfId="0" applyNumberFormat="1" applyFill="1" applyAlignment="1">
      <alignment horizontal="right"/>
    </xf>
    <xf numFmtId="0" fontId="27" fillId="11" borderId="0" xfId="0" applyFont="1" applyFill="1"/>
    <xf numFmtId="0" fontId="22" fillId="11" borderId="0" xfId="0" applyFont="1" applyFill="1" applyAlignment="1">
      <alignment horizontal="right"/>
    </xf>
    <xf numFmtId="0" fontId="32" fillId="11" borderId="0" xfId="0" applyFont="1" applyFill="1" applyAlignment="1">
      <alignment horizontal="right"/>
    </xf>
    <xf numFmtId="3" fontId="8" fillId="11" borderId="0" xfId="0" applyNumberFormat="1" applyFont="1" applyFill="1" applyAlignment="1">
      <alignment horizontal="right"/>
    </xf>
    <xf numFmtId="0" fontId="8" fillId="11" borderId="0" xfId="0" applyFont="1" applyFill="1" applyAlignment="1">
      <alignment horizontal="right"/>
    </xf>
    <xf numFmtId="0" fontId="8" fillId="11" borderId="0" xfId="0" applyFont="1" applyFill="1" applyAlignment="1" applyProtection="1">
      <alignment horizontal="right"/>
      <protection hidden="1"/>
    </xf>
    <xf numFmtId="3" fontId="8" fillId="11" borderId="0" xfId="0" applyNumberFormat="1" applyFont="1" applyFill="1" applyAlignment="1" applyProtection="1">
      <alignment horizontal="right"/>
      <protection hidden="1"/>
    </xf>
    <xf numFmtId="3" fontId="15" fillId="11" borderId="3" xfId="0" applyNumberFormat="1" applyFont="1" applyFill="1" applyBorder="1"/>
    <xf numFmtId="3" fontId="8" fillId="11" borderId="0" xfId="0" applyNumberFormat="1" applyFont="1" applyFill="1"/>
    <xf numFmtId="3" fontId="8" fillId="11" borderId="0" xfId="0" applyNumberFormat="1" applyFont="1" applyFill="1" applyProtection="1">
      <protection hidden="1"/>
    </xf>
    <xf numFmtId="3" fontId="15" fillId="11" borderId="5" xfId="0" applyNumberFormat="1" applyFont="1" applyFill="1" applyBorder="1"/>
    <xf numFmtId="3" fontId="20" fillId="11" borderId="0" xfId="0" applyNumberFormat="1" applyFont="1" applyFill="1"/>
    <xf numFmtId="3" fontId="22" fillId="11" borderId="6" xfId="0" applyNumberFormat="1" applyFont="1" applyFill="1" applyBorder="1"/>
    <xf numFmtId="0" fontId="21" fillId="10" borderId="2" xfId="0" applyFont="1" applyFill="1" applyBorder="1" applyAlignment="1">
      <alignment horizontal="right"/>
    </xf>
    <xf numFmtId="0" fontId="21" fillId="11" borderId="2" xfId="0" applyFont="1" applyFill="1" applyBorder="1" applyAlignment="1">
      <alignment horizontal="right"/>
    </xf>
    <xf numFmtId="0" fontId="7" fillId="0" borderId="0" xfId="1" applyAlignment="1" applyProtection="1"/>
    <xf numFmtId="3" fontId="47" fillId="0" borderId="0" xfId="0" applyNumberFormat="1" applyFont="1"/>
    <xf numFmtId="0" fontId="49" fillId="0" borderId="0" xfId="1" applyFont="1" applyAlignment="1" applyProtection="1"/>
    <xf numFmtId="0" fontId="7" fillId="9" borderId="0" xfId="1" quotePrefix="1" applyFill="1" applyAlignment="1" applyProtection="1">
      <alignment horizontal="left" vertical="center" wrapText="1"/>
    </xf>
    <xf numFmtId="0" fontId="7" fillId="0" borderId="0" xfId="1" quotePrefix="1" applyFill="1" applyAlignment="1" applyProtection="1"/>
    <xf numFmtId="0" fontId="48" fillId="9" borderId="0" xfId="0" quotePrefix="1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Kbw_vXfMrIw?si=-4PhMWK29o_kYCid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outu.be/qhLK0cpSr3k?si=7-4fWxYwARBeXp8A" TargetMode="External"/><Relationship Id="rId1" Type="http://schemas.openxmlformats.org/officeDocument/2006/relationships/hyperlink" Target="https://www.databit.com.sg/products/sage-300-erp-accpac/cloud-edition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Xlz7-erkt_M?si=z9Xw7PvbmvJLztFB&amp;t=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Y110"/>
  <sheetViews>
    <sheetView showGridLines="0" zoomScaleNormal="100" workbookViewId="0">
      <pane ySplit="10" topLeftCell="A33" activePane="bottomLeft" state="frozen"/>
      <selection pane="bottomLeft" activeCell="J45" sqref="J45"/>
    </sheetView>
  </sheetViews>
  <sheetFormatPr defaultRowHeight="12.5" x14ac:dyDescent="0.25"/>
  <cols>
    <col min="1" max="1" width="5.26953125" customWidth="1"/>
    <col min="2" max="2" width="25.26953125" customWidth="1"/>
    <col min="3" max="3" width="72" bestFit="1" customWidth="1"/>
    <col min="4" max="4" width="16.1796875" style="8" customWidth="1"/>
    <col min="5" max="5" width="12.7265625" style="28" hidden="1" customWidth="1"/>
    <col min="6" max="6" width="0.1796875" style="42" customWidth="1"/>
    <col min="7" max="7" width="9.7265625" style="22" customWidth="1"/>
    <col min="8" max="8" width="18.1796875" style="71" customWidth="1"/>
    <col min="9" max="10" width="9.1796875" style="22" customWidth="1"/>
    <col min="11" max="25" width="9.1796875" style="19" customWidth="1"/>
  </cols>
  <sheetData>
    <row r="1" spans="2:25" x14ac:dyDescent="0.25">
      <c r="B1" s="9"/>
    </row>
    <row r="2" spans="2:25" ht="27.65" customHeight="1" x14ac:dyDescent="0.35">
      <c r="B2" s="60" t="s">
        <v>0</v>
      </c>
    </row>
    <row r="3" spans="2:25" x14ac:dyDescent="0.25">
      <c r="B3" s="9"/>
    </row>
    <row r="4" spans="2:25" x14ac:dyDescent="0.25">
      <c r="B4" s="9" t="s">
        <v>1</v>
      </c>
    </row>
    <row r="5" spans="2:25" ht="18" x14ac:dyDescent="0.4">
      <c r="B5" s="55" t="s">
        <v>2</v>
      </c>
      <c r="C5" s="7"/>
      <c r="D5" s="13"/>
      <c r="E5" s="29"/>
      <c r="F5" s="43"/>
      <c r="H5" s="72"/>
    </row>
    <row r="7" spans="2:25" ht="24.5" x14ac:dyDescent="0.65">
      <c r="C7" s="121" t="s">
        <v>3</v>
      </c>
      <c r="D7" s="120">
        <v>25</v>
      </c>
      <c r="E7" s="30" t="s">
        <v>4</v>
      </c>
      <c r="F7" s="70" t="s">
        <v>5</v>
      </c>
      <c r="H7" s="73" t="s">
        <v>6</v>
      </c>
    </row>
    <row r="8" spans="2:25" ht="13" x14ac:dyDescent="0.3">
      <c r="E8" s="51" t="s">
        <v>7</v>
      </c>
      <c r="F8" s="69" t="s">
        <v>8</v>
      </c>
      <c r="H8" s="74" t="s">
        <v>9</v>
      </c>
    </row>
    <row r="9" spans="2:25" ht="13" x14ac:dyDescent="0.3">
      <c r="E9" s="31"/>
      <c r="F9" s="45"/>
      <c r="H9" s="75"/>
    </row>
    <row r="10" spans="2:25" ht="13" x14ac:dyDescent="0.3">
      <c r="D10" s="10" t="s">
        <v>10</v>
      </c>
      <c r="E10" s="32" t="s">
        <v>11</v>
      </c>
      <c r="F10" s="46" t="s">
        <v>12</v>
      </c>
      <c r="G10" s="39"/>
      <c r="H10" s="76" t="s">
        <v>11</v>
      </c>
    </row>
    <row r="12" spans="2:25" s="15" customFormat="1" x14ac:dyDescent="0.25">
      <c r="B12" s="15" t="s">
        <v>13</v>
      </c>
      <c r="D12" s="16">
        <v>1</v>
      </c>
      <c r="E12" s="33">
        <f t="shared" ref="E12:E22" si="0">1175*D12</f>
        <v>1175</v>
      </c>
      <c r="F12" s="48" t="s">
        <v>14</v>
      </c>
      <c r="G12" s="22"/>
      <c r="H12" s="77" t="s">
        <v>14</v>
      </c>
      <c r="I12" s="22"/>
      <c r="J12" s="2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5" s="15" customFormat="1" x14ac:dyDescent="0.25">
      <c r="B13" s="15" t="s">
        <v>15</v>
      </c>
      <c r="D13" s="16">
        <v>1</v>
      </c>
      <c r="E13" s="33">
        <f t="shared" si="0"/>
        <v>1175</v>
      </c>
      <c r="F13" s="48" t="s">
        <v>14</v>
      </c>
      <c r="G13" s="22"/>
      <c r="H13" s="77" t="s">
        <v>14</v>
      </c>
      <c r="I13" s="22"/>
      <c r="J13" s="2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25" s="15" customFormat="1" x14ac:dyDescent="0.25">
      <c r="B14" s="15" t="s">
        <v>16</v>
      </c>
      <c r="D14" s="16">
        <v>1</v>
      </c>
      <c r="E14" s="33">
        <f t="shared" si="0"/>
        <v>1175</v>
      </c>
      <c r="F14" s="48" t="s">
        <v>14</v>
      </c>
      <c r="G14" s="22"/>
      <c r="H14" s="77" t="s">
        <v>14</v>
      </c>
      <c r="I14" s="22"/>
      <c r="J14" s="2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2:25" s="15" customFormat="1" x14ac:dyDescent="0.25">
      <c r="B15" s="15" t="s">
        <v>17</v>
      </c>
      <c r="D15" s="16">
        <v>1</v>
      </c>
      <c r="E15" s="33">
        <f t="shared" si="0"/>
        <v>1175</v>
      </c>
      <c r="F15" s="48" t="s">
        <v>14</v>
      </c>
      <c r="G15" s="22"/>
      <c r="H15" s="77" t="s">
        <v>14</v>
      </c>
      <c r="I15" s="22"/>
      <c r="J15" s="2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2:25" s="17" customFormat="1" ht="12.75" customHeight="1" x14ac:dyDescent="0.25">
      <c r="B16" s="17" t="s">
        <v>18</v>
      </c>
      <c r="D16" s="16">
        <v>1</v>
      </c>
      <c r="E16" s="33">
        <f t="shared" si="0"/>
        <v>1175</v>
      </c>
      <c r="F16" s="48" t="s">
        <v>14</v>
      </c>
      <c r="G16" s="22"/>
      <c r="H16" s="77" t="s">
        <v>14</v>
      </c>
      <c r="I16" s="22"/>
      <c r="J16" s="2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s="17" customFormat="1" ht="12.75" customHeight="1" x14ac:dyDescent="0.25">
      <c r="B17" s="17" t="s">
        <v>19</v>
      </c>
      <c r="D17" s="16">
        <v>1</v>
      </c>
      <c r="E17" s="33">
        <f t="shared" si="0"/>
        <v>1175</v>
      </c>
      <c r="F17" s="48" t="s">
        <v>14</v>
      </c>
      <c r="G17" s="22"/>
      <c r="H17" s="77" t="s">
        <v>20</v>
      </c>
      <c r="I17" s="22"/>
      <c r="J17" s="2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5" s="17" customFormat="1" x14ac:dyDescent="0.25">
      <c r="B18" s="17" t="s">
        <v>21</v>
      </c>
      <c r="D18" s="16">
        <v>1</v>
      </c>
      <c r="E18" s="33">
        <f t="shared" si="0"/>
        <v>1175</v>
      </c>
      <c r="F18" s="48" t="s">
        <v>14</v>
      </c>
      <c r="G18" s="22"/>
      <c r="H18" s="77" t="s">
        <v>14</v>
      </c>
      <c r="I18" s="22"/>
      <c r="J18" s="2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5" s="17" customFormat="1" x14ac:dyDescent="0.25">
      <c r="B19" s="17" t="s">
        <v>22</v>
      </c>
      <c r="D19" s="16">
        <v>1</v>
      </c>
      <c r="E19" s="33">
        <f t="shared" si="0"/>
        <v>1175</v>
      </c>
      <c r="F19" s="48" t="s">
        <v>14</v>
      </c>
      <c r="G19" s="22"/>
      <c r="H19" s="77" t="s">
        <v>14</v>
      </c>
      <c r="I19" s="22"/>
      <c r="J19" s="2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5" ht="13" x14ac:dyDescent="0.3">
      <c r="B20" s="18" t="s">
        <v>23</v>
      </c>
      <c r="D20" s="95">
        <v>1</v>
      </c>
      <c r="E20" s="96">
        <f t="shared" si="0"/>
        <v>1175</v>
      </c>
      <c r="F20" s="98" t="s">
        <v>14</v>
      </c>
      <c r="H20" s="97" t="s">
        <v>14</v>
      </c>
    </row>
    <row r="21" spans="2:25" x14ac:dyDescent="0.25">
      <c r="B21" t="s">
        <v>24</v>
      </c>
      <c r="D21" s="16">
        <v>1</v>
      </c>
      <c r="E21" s="33">
        <f t="shared" si="0"/>
        <v>1175</v>
      </c>
      <c r="F21" s="48" t="s">
        <v>14</v>
      </c>
      <c r="H21" s="77" t="s">
        <v>14</v>
      </c>
    </row>
    <row r="22" spans="2:25" x14ac:dyDescent="0.25">
      <c r="B22" t="s">
        <v>25</v>
      </c>
      <c r="D22" s="16">
        <v>1</v>
      </c>
      <c r="E22" s="33">
        <f t="shared" si="0"/>
        <v>1175</v>
      </c>
      <c r="F22" s="48" t="s">
        <v>14</v>
      </c>
      <c r="G22" s="23"/>
      <c r="H22" s="77" t="s">
        <v>14</v>
      </c>
    </row>
    <row r="23" spans="2:25" x14ac:dyDescent="0.25">
      <c r="B23" s="22"/>
      <c r="E23" s="33"/>
      <c r="F23" s="47"/>
      <c r="H23" s="78"/>
    </row>
    <row r="24" spans="2:25" x14ac:dyDescent="0.25">
      <c r="B24" s="59" t="s">
        <v>26</v>
      </c>
      <c r="D24" s="8">
        <v>1</v>
      </c>
      <c r="E24" s="35" t="s">
        <v>14</v>
      </c>
      <c r="F24" s="48" t="s">
        <v>14</v>
      </c>
      <c r="H24" s="77" t="s">
        <v>14</v>
      </c>
    </row>
    <row r="25" spans="2:25" x14ac:dyDescent="0.25">
      <c r="B25" s="59" t="s">
        <v>27</v>
      </c>
      <c r="D25" s="8">
        <v>1</v>
      </c>
      <c r="E25" s="35"/>
      <c r="F25" s="48" t="s">
        <v>14</v>
      </c>
      <c r="H25" s="77" t="s">
        <v>14</v>
      </c>
    </row>
    <row r="26" spans="2:25" x14ac:dyDescent="0.25">
      <c r="B26" s="59" t="s">
        <v>28</v>
      </c>
      <c r="D26" s="8">
        <v>1</v>
      </c>
      <c r="E26" s="35"/>
      <c r="F26" s="48" t="s">
        <v>14</v>
      </c>
      <c r="H26" s="77" t="s">
        <v>14</v>
      </c>
    </row>
    <row r="27" spans="2:25" x14ac:dyDescent="0.25">
      <c r="B27" s="59" t="s">
        <v>29</v>
      </c>
      <c r="D27" s="8">
        <v>1</v>
      </c>
      <c r="F27" s="44" t="s">
        <v>14</v>
      </c>
      <c r="H27" s="79" t="s">
        <v>14</v>
      </c>
    </row>
    <row r="28" spans="2:25" ht="13" x14ac:dyDescent="0.3">
      <c r="B28" s="6" t="s">
        <v>30</v>
      </c>
      <c r="C28" s="6"/>
      <c r="D28" s="14">
        <v>1</v>
      </c>
      <c r="E28" s="33">
        <f>1175*D28</f>
        <v>1175</v>
      </c>
      <c r="F28" s="48" t="s">
        <v>31</v>
      </c>
      <c r="H28" s="77" t="s">
        <v>32</v>
      </c>
    </row>
    <row r="29" spans="2:25" ht="13" x14ac:dyDescent="0.3">
      <c r="B29" s="6" t="s">
        <v>33</v>
      </c>
      <c r="C29" s="6"/>
      <c r="D29" s="14">
        <v>1</v>
      </c>
      <c r="E29" s="33">
        <f>1175*D29</f>
        <v>1175</v>
      </c>
      <c r="F29" s="44" t="s">
        <v>14</v>
      </c>
      <c r="H29" s="79" t="s">
        <v>14</v>
      </c>
    </row>
    <row r="30" spans="2:25" ht="13" x14ac:dyDescent="0.3">
      <c r="B30" s="6"/>
      <c r="C30" s="6"/>
      <c r="D30" s="14"/>
      <c r="E30" s="33"/>
      <c r="F30" s="44"/>
      <c r="H30" s="79"/>
    </row>
    <row r="31" spans="2:25" ht="13" x14ac:dyDescent="0.3">
      <c r="B31" s="6" t="s">
        <v>34</v>
      </c>
      <c r="C31" s="6"/>
      <c r="D31" s="14"/>
      <c r="E31" s="33"/>
      <c r="F31" s="44" t="s">
        <v>14</v>
      </c>
      <c r="H31" s="79" t="s">
        <v>14</v>
      </c>
    </row>
    <row r="32" spans="2:25" ht="23" x14ac:dyDescent="0.5">
      <c r="B32" s="6"/>
      <c r="C32" s="6"/>
      <c r="D32" s="40"/>
      <c r="E32" s="41">
        <f>SUM(E12:E29)</f>
        <v>15275</v>
      </c>
      <c r="F32" s="86">
        <v>20705.96</v>
      </c>
      <c r="G32" s="87"/>
      <c r="H32" s="88">
        <v>47703</v>
      </c>
    </row>
    <row r="33" spans="1:25" ht="23" x14ac:dyDescent="0.5">
      <c r="B33" s="6"/>
      <c r="C33" s="6" t="s">
        <v>35</v>
      </c>
      <c r="D33" s="14"/>
      <c r="E33" s="89"/>
      <c r="F33" s="90">
        <v>-16603</v>
      </c>
      <c r="G33" s="87"/>
      <c r="H33" s="91">
        <v>-21950</v>
      </c>
    </row>
    <row r="34" spans="1:25" s="1" customFormat="1" ht="28" x14ac:dyDescent="0.6">
      <c r="A34" s="3"/>
      <c r="C34" s="92" t="s">
        <v>36</v>
      </c>
      <c r="D34" s="12"/>
      <c r="E34" s="36">
        <f>(294*$D$34)</f>
        <v>0</v>
      </c>
      <c r="F34" s="113">
        <f>SUM(F32:F33)</f>
        <v>4102.9599999999991</v>
      </c>
      <c r="G34" s="24"/>
      <c r="H34" s="113">
        <f>SUM(H32:H33)</f>
        <v>25753</v>
      </c>
      <c r="I34" s="25"/>
      <c r="J34" s="2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8" x14ac:dyDescent="0.4">
      <c r="B35" s="52"/>
      <c r="C35" s="53"/>
      <c r="D35" s="54"/>
      <c r="E35" s="37">
        <f>SUM(E32:E34)</f>
        <v>15275</v>
      </c>
      <c r="F35" s="49"/>
      <c r="G35" s="23"/>
      <c r="H35" s="80"/>
    </row>
    <row r="36" spans="1:25" ht="18" x14ac:dyDescent="0.4">
      <c r="B36" s="52"/>
      <c r="C36" s="93" t="s">
        <v>37</v>
      </c>
      <c r="D36" s="54"/>
      <c r="E36" s="37"/>
      <c r="F36" s="49"/>
      <c r="G36" s="23"/>
      <c r="H36" s="80">
        <v>15526</v>
      </c>
    </row>
    <row r="37" spans="1:25" ht="14" x14ac:dyDescent="0.3">
      <c r="B37" s="52"/>
      <c r="C37" s="122" t="s">
        <v>38</v>
      </c>
      <c r="D37" s="54"/>
      <c r="E37" s="37"/>
      <c r="F37" s="49"/>
      <c r="G37" s="23"/>
      <c r="H37" s="80"/>
    </row>
    <row r="38" spans="1:25" ht="18" x14ac:dyDescent="0.4">
      <c r="B38" s="52"/>
      <c r="C38" s="53"/>
      <c r="D38" s="54"/>
      <c r="E38" s="37"/>
      <c r="F38" s="49"/>
      <c r="G38" s="23"/>
      <c r="H38" s="80"/>
    </row>
    <row r="39" spans="1:25" ht="18" x14ac:dyDescent="0.4">
      <c r="B39" s="52"/>
      <c r="C39" s="93" t="s">
        <v>39</v>
      </c>
      <c r="D39" s="54"/>
      <c r="E39" s="37"/>
      <c r="F39" s="49"/>
      <c r="G39" s="23"/>
      <c r="H39" s="80"/>
    </row>
    <row r="40" spans="1:25" ht="24.5" x14ac:dyDescent="0.65">
      <c r="B40" s="52"/>
      <c r="C40" s="94" t="s">
        <v>40</v>
      </c>
      <c r="D40" s="118"/>
      <c r="E40" s="37"/>
      <c r="F40" s="49">
        <f>D40*93*12</f>
        <v>0</v>
      </c>
      <c r="G40" s="119">
        <f>D7-10</f>
        <v>15</v>
      </c>
      <c r="H40" s="80">
        <f>G40*2026*1.18</f>
        <v>35860.199999999997</v>
      </c>
    </row>
    <row r="41" spans="1:25" ht="15.5" x14ac:dyDescent="0.35">
      <c r="B41" s="52"/>
      <c r="C41" s="94"/>
      <c r="D41" s="54"/>
      <c r="E41" s="37"/>
      <c r="F41" s="99"/>
      <c r="G41" s="23"/>
      <c r="H41" s="80"/>
    </row>
    <row r="42" spans="1:25" ht="23" x14ac:dyDescent="0.5">
      <c r="B42" s="52"/>
      <c r="C42" s="53" t="s">
        <v>41</v>
      </c>
      <c r="D42" s="114"/>
      <c r="E42" s="37"/>
      <c r="F42" s="101">
        <f>SUM(F34:F41)</f>
        <v>4102.9599999999991</v>
      </c>
      <c r="G42" s="117">
        <f>G40+10</f>
        <v>25</v>
      </c>
      <c r="H42" s="102">
        <f>SUM(H34:H41)</f>
        <v>77139.199999999997</v>
      </c>
    </row>
    <row r="43" spans="1:25" s="4" customFormat="1" ht="13" x14ac:dyDescent="0.3">
      <c r="A43"/>
      <c r="D43" s="11"/>
      <c r="E43" s="38"/>
      <c r="F43" s="50"/>
      <c r="G43" s="26"/>
      <c r="H43" s="81"/>
      <c r="I43" s="27"/>
      <c r="J43" s="27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5.5" x14ac:dyDescent="0.35">
      <c r="A44" s="4"/>
      <c r="B44" s="18" t="s">
        <v>42</v>
      </c>
      <c r="C44" s="18"/>
      <c r="D44" s="57"/>
      <c r="E44" s="58">
        <f>SUM(E32+E34)*0.18</f>
        <v>2749.5</v>
      </c>
      <c r="F44" s="100"/>
      <c r="G44" s="23"/>
      <c r="H44" s="116">
        <f>(2026*9*0.18)+(2026*G42*0.18)+713</f>
        <v>13112.119999999999</v>
      </c>
    </row>
    <row r="45" spans="1:25" x14ac:dyDescent="0.25">
      <c r="B45" s="2" t="s">
        <v>43</v>
      </c>
    </row>
    <row r="46" spans="1:25" x14ac:dyDescent="0.25">
      <c r="B46" s="2"/>
    </row>
    <row r="47" spans="1:25" ht="18" x14ac:dyDescent="0.4">
      <c r="B47" s="18"/>
      <c r="D47" s="114"/>
      <c r="F47" s="115"/>
      <c r="H47" s="75"/>
    </row>
    <row r="48" spans="1:25" x14ac:dyDescent="0.25">
      <c r="A48" s="3"/>
    </row>
    <row r="49" spans="1:25" s="6" customFormat="1" ht="18" x14ac:dyDescent="0.4">
      <c r="A49"/>
      <c r="B49" s="103"/>
      <c r="C49" s="103"/>
      <c r="D49" s="104"/>
      <c r="E49" s="105"/>
      <c r="F49" s="106"/>
      <c r="G49" s="107"/>
      <c r="H49" s="108"/>
      <c r="I49" s="109"/>
      <c r="J49" s="10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ht="13" x14ac:dyDescent="0.3">
      <c r="A50" s="6"/>
    </row>
    <row r="51" spans="1:25" ht="13" x14ac:dyDescent="0.3">
      <c r="B51" s="5"/>
      <c r="G51" s="23"/>
      <c r="H51" s="78"/>
    </row>
    <row r="52" spans="1:25" s="22" customFormat="1" ht="25" x14ac:dyDescent="0.5">
      <c r="A52"/>
      <c r="B52"/>
      <c r="C52" s="111" t="s">
        <v>44</v>
      </c>
      <c r="D52" s="8"/>
      <c r="E52" s="34"/>
      <c r="F52" s="61"/>
      <c r="H52" s="11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s="22" customFormat="1" x14ac:dyDescent="0.25">
      <c r="A53"/>
      <c r="B53" s="56"/>
      <c r="C53"/>
      <c r="D53" s="8"/>
      <c r="E53" s="34"/>
      <c r="F53" s="43"/>
      <c r="H53" s="7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s="22" customFormat="1" ht="29.5" x14ac:dyDescent="0.55000000000000004">
      <c r="A54"/>
      <c r="B54"/>
      <c r="C54" s="63"/>
      <c r="D54" s="8"/>
      <c r="E54" s="28"/>
      <c r="F54" s="64"/>
      <c r="H54" s="8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s="22" customFormat="1" x14ac:dyDescent="0.25">
      <c r="A55"/>
      <c r="B55"/>
      <c r="C55"/>
      <c r="D55" s="8"/>
      <c r="E55" s="28"/>
      <c r="F55" s="47"/>
      <c r="H55" s="7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s="22" customFormat="1" x14ac:dyDescent="0.25">
      <c r="A56"/>
      <c r="B56"/>
      <c r="C56"/>
      <c r="D56" s="8"/>
      <c r="E56" s="28"/>
      <c r="F56" s="47"/>
      <c r="H56" s="7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s="22" customFormat="1" ht="13" x14ac:dyDescent="0.3">
      <c r="A57"/>
      <c r="B57"/>
      <c r="C57" s="6"/>
      <c r="D57" s="65"/>
      <c r="E57" s="28"/>
      <c r="F57" s="47"/>
      <c r="H57" s="7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s="22" customFormat="1" ht="14" x14ac:dyDescent="0.3">
      <c r="A58"/>
      <c r="B58"/>
      <c r="C58" s="6"/>
      <c r="D58" s="66"/>
      <c r="E58" s="28"/>
      <c r="F58" s="47"/>
      <c r="H58" s="7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s="22" customFormat="1" ht="13" x14ac:dyDescent="0.3">
      <c r="A59"/>
      <c r="B59"/>
      <c r="C59" s="6"/>
      <c r="D59" s="8"/>
      <c r="E59" s="28"/>
      <c r="F59" s="47"/>
      <c r="H59" s="7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s="22" customFormat="1" ht="29.65" customHeight="1" x14ac:dyDescent="0.5">
      <c r="A60"/>
      <c r="B60"/>
      <c r="C60"/>
      <c r="D60" s="8"/>
      <c r="E60" s="28"/>
      <c r="F60" s="61"/>
      <c r="H60" s="8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s="22" customFormat="1" ht="20.65" customHeight="1" x14ac:dyDescent="0.5">
      <c r="A61"/>
      <c r="B61"/>
      <c r="C61" s="6"/>
      <c r="D61" s="8"/>
      <c r="E61" s="28"/>
      <c r="F61" s="61"/>
      <c r="H61" s="8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s="22" customFormat="1" ht="20.65" customHeight="1" x14ac:dyDescent="0.35">
      <c r="A62"/>
      <c r="B62"/>
      <c r="C62" s="6"/>
      <c r="D62" s="8"/>
      <c r="E62" s="28"/>
      <c r="F62" s="62"/>
      <c r="H62" s="8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s="22" customFormat="1" x14ac:dyDescent="0.25">
      <c r="A63"/>
      <c r="B63"/>
      <c r="C63"/>
      <c r="D63" s="8"/>
      <c r="E63" s="28"/>
      <c r="F63" s="47"/>
      <c r="H63" s="7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s="22" customFormat="1" ht="14" x14ac:dyDescent="0.3">
      <c r="A64"/>
      <c r="B64"/>
      <c r="C64" s="6"/>
      <c r="D64" s="66"/>
      <c r="E64" s="28"/>
      <c r="F64" s="47"/>
      <c r="H64" s="78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s="22" customFormat="1" x14ac:dyDescent="0.25">
      <c r="A65"/>
      <c r="B65"/>
      <c r="C65" s="2"/>
      <c r="D65" s="8"/>
      <c r="E65" s="28"/>
      <c r="F65" s="47"/>
      <c r="H65" s="78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s="22" customFormat="1" x14ac:dyDescent="0.25">
      <c r="A66"/>
      <c r="B66"/>
      <c r="C66" s="2"/>
      <c r="D66" s="8"/>
      <c r="E66" s="28"/>
      <c r="F66" s="47"/>
      <c r="H66" s="78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s="22" customFormat="1" x14ac:dyDescent="0.25">
      <c r="A67"/>
      <c r="B67"/>
      <c r="C67" s="2"/>
      <c r="D67" s="8"/>
      <c r="E67" s="28"/>
      <c r="F67" s="47"/>
      <c r="H67" s="78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s="22" customFormat="1" x14ac:dyDescent="0.25">
      <c r="A68"/>
      <c r="B68"/>
      <c r="C68" s="2"/>
      <c r="D68" s="8"/>
      <c r="E68" s="28"/>
      <c r="F68" s="47"/>
      <c r="H68" s="78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s="22" customFormat="1" ht="13" x14ac:dyDescent="0.3">
      <c r="A69"/>
      <c r="B69"/>
      <c r="C69" s="2"/>
      <c r="D69" s="14"/>
      <c r="E69" s="28"/>
      <c r="F69" s="47"/>
      <c r="H69" s="78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s="22" customFormat="1" ht="13" x14ac:dyDescent="0.3">
      <c r="A70"/>
      <c r="B70"/>
      <c r="C70" s="2"/>
      <c r="D70" s="14"/>
      <c r="E70" s="28"/>
      <c r="F70" s="47"/>
      <c r="H70" s="7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s="22" customFormat="1" ht="30" x14ac:dyDescent="0.6">
      <c r="A71"/>
      <c r="B71"/>
      <c r="C71" s="67"/>
      <c r="D71" s="14"/>
      <c r="E71" s="28"/>
      <c r="F71" s="68"/>
      <c r="H71" s="85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s="22" customFormat="1" x14ac:dyDescent="0.25">
      <c r="A72"/>
      <c r="B72"/>
      <c r="C72"/>
      <c r="D72" s="8"/>
      <c r="E72" s="28"/>
      <c r="F72" s="47"/>
      <c r="H72" s="78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s="22" customFormat="1" x14ac:dyDescent="0.25">
      <c r="A73"/>
      <c r="B73"/>
      <c r="C73"/>
      <c r="D73" s="8"/>
      <c r="E73" s="28"/>
      <c r="F73" s="47"/>
      <c r="H73" s="78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s="22" customFormat="1" x14ac:dyDescent="0.25">
      <c r="A74"/>
      <c r="B74"/>
      <c r="C74"/>
      <c r="D74" s="8"/>
      <c r="E74" s="28"/>
      <c r="F74" s="47"/>
      <c r="H74" s="78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s="22" customFormat="1" x14ac:dyDescent="0.25">
      <c r="A75"/>
      <c r="B75"/>
      <c r="C75"/>
      <c r="D75" s="8"/>
      <c r="E75" s="28"/>
      <c r="F75" s="47"/>
      <c r="H75" s="78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22" customFormat="1" x14ac:dyDescent="0.25">
      <c r="A76"/>
      <c r="B76"/>
      <c r="C76"/>
      <c r="D76" s="8"/>
      <c r="E76" s="28"/>
      <c r="F76" s="47"/>
      <c r="H76" s="78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s="22" customFormat="1" x14ac:dyDescent="0.25">
      <c r="A77"/>
      <c r="B77"/>
      <c r="C77"/>
      <c r="D77" s="8"/>
      <c r="E77" s="28"/>
      <c r="F77" s="47"/>
      <c r="H77" s="78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s="22" customFormat="1" x14ac:dyDescent="0.25">
      <c r="A78"/>
      <c r="B78"/>
      <c r="C78"/>
      <c r="D78" s="8"/>
      <c r="E78" s="28"/>
      <c r="F78" s="47"/>
      <c r="H78" s="78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s="22" customFormat="1" x14ac:dyDescent="0.25">
      <c r="A79"/>
      <c r="B79"/>
      <c r="C79"/>
      <c r="D79" s="8"/>
      <c r="E79" s="28"/>
      <c r="F79" s="47"/>
      <c r="H79" s="7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s="22" customFormat="1" x14ac:dyDescent="0.25">
      <c r="A80"/>
      <c r="B80"/>
      <c r="C80"/>
      <c r="D80" s="8"/>
      <c r="E80" s="28"/>
      <c r="F80" s="47"/>
      <c r="H80" s="78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s="22" customFormat="1" x14ac:dyDescent="0.25">
      <c r="A81"/>
      <c r="B81"/>
      <c r="C81"/>
      <c r="D81" s="8"/>
      <c r="E81" s="28"/>
      <c r="F81" s="47"/>
      <c r="H81" s="78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22" customFormat="1" x14ac:dyDescent="0.25">
      <c r="A82"/>
      <c r="B82"/>
      <c r="C82"/>
      <c r="D82" s="8"/>
      <c r="E82" s="28"/>
      <c r="F82" s="47"/>
      <c r="H82" s="78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22" customFormat="1" x14ac:dyDescent="0.25">
      <c r="A83"/>
      <c r="B83"/>
      <c r="C83"/>
      <c r="D83" s="8"/>
      <c r="E83" s="28"/>
      <c r="F83" s="47"/>
      <c r="H83" s="78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s="22" customFormat="1" x14ac:dyDescent="0.25">
      <c r="A84"/>
      <c r="B84"/>
      <c r="C84"/>
      <c r="D84" s="8"/>
      <c r="E84" s="28"/>
      <c r="F84" s="47"/>
      <c r="H84" s="78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22" customFormat="1" x14ac:dyDescent="0.25">
      <c r="A85"/>
      <c r="B85"/>
      <c r="C85"/>
      <c r="D85" s="8"/>
      <c r="E85" s="28"/>
      <c r="F85" s="47"/>
      <c r="H85" s="78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22" customFormat="1" x14ac:dyDescent="0.25">
      <c r="A86"/>
      <c r="B86"/>
      <c r="C86"/>
      <c r="D86" s="8"/>
      <c r="E86" s="28"/>
      <c r="F86" s="47"/>
      <c r="H86" s="78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22" customFormat="1" x14ac:dyDescent="0.25">
      <c r="A87"/>
      <c r="B87"/>
      <c r="C87"/>
      <c r="D87" s="8"/>
      <c r="E87" s="28"/>
      <c r="F87" s="47"/>
      <c r="H87" s="78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s="22" customFormat="1" x14ac:dyDescent="0.25">
      <c r="A88"/>
      <c r="B88"/>
      <c r="C88"/>
      <c r="D88" s="8"/>
      <c r="E88" s="28"/>
      <c r="F88" s="47"/>
      <c r="H88" s="78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s="22" customFormat="1" x14ac:dyDescent="0.25">
      <c r="A89"/>
      <c r="B89"/>
      <c r="C89"/>
      <c r="D89" s="8"/>
      <c r="E89" s="28"/>
      <c r="F89" s="47"/>
      <c r="H89" s="7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s="22" customFormat="1" x14ac:dyDescent="0.25">
      <c r="A90"/>
      <c r="B90"/>
      <c r="C90"/>
      <c r="D90" s="8"/>
      <c r="E90" s="28"/>
      <c r="F90" s="47"/>
      <c r="H90" s="78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s="22" customFormat="1" x14ac:dyDescent="0.25">
      <c r="A91"/>
      <c r="B91"/>
      <c r="C91"/>
      <c r="D91" s="8"/>
      <c r="E91" s="28"/>
      <c r="F91" s="47"/>
      <c r="H91" s="78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s="22" customFormat="1" x14ac:dyDescent="0.25">
      <c r="A92"/>
      <c r="B92"/>
      <c r="C92"/>
      <c r="D92" s="8"/>
      <c r="E92" s="28"/>
      <c r="F92" s="47"/>
      <c r="H92" s="78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s="22" customFormat="1" x14ac:dyDescent="0.25">
      <c r="A93"/>
      <c r="B93"/>
      <c r="C93"/>
      <c r="D93" s="8"/>
      <c r="E93" s="28"/>
      <c r="F93" s="47"/>
      <c r="H93" s="78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s="22" customFormat="1" x14ac:dyDescent="0.25">
      <c r="A94"/>
      <c r="B94"/>
      <c r="C94"/>
      <c r="D94" s="8"/>
      <c r="E94" s="28"/>
      <c r="F94" s="47"/>
      <c r="H94" s="78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s="22" customFormat="1" x14ac:dyDescent="0.25">
      <c r="A95"/>
      <c r="B95"/>
      <c r="C95"/>
      <c r="D95" s="8"/>
      <c r="E95" s="28"/>
      <c r="F95" s="47"/>
      <c r="H95" s="78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s="22" customFormat="1" x14ac:dyDescent="0.25">
      <c r="A96"/>
      <c r="B96"/>
      <c r="C96"/>
      <c r="D96" s="8"/>
      <c r="E96" s="28"/>
      <c r="F96" s="47"/>
      <c r="H96" s="78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s="22" customFormat="1" x14ac:dyDescent="0.25">
      <c r="A97"/>
      <c r="B97"/>
      <c r="C97"/>
      <c r="D97" s="8"/>
      <c r="E97" s="28"/>
      <c r="F97" s="47"/>
      <c r="H97" s="78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s="22" customFormat="1" x14ac:dyDescent="0.25">
      <c r="A98"/>
      <c r="B98"/>
      <c r="C98"/>
      <c r="D98" s="8"/>
      <c r="E98" s="28"/>
      <c r="F98" s="47"/>
      <c r="H98" s="78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s="22" customFormat="1" x14ac:dyDescent="0.25">
      <c r="A99"/>
      <c r="B99"/>
      <c r="C99"/>
      <c r="D99" s="8"/>
      <c r="E99" s="28"/>
      <c r="F99" s="47"/>
      <c r="H99" s="78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s="22" customFormat="1" x14ac:dyDescent="0.25">
      <c r="A100"/>
      <c r="B100"/>
      <c r="C100"/>
      <c r="D100" s="8"/>
      <c r="E100" s="28"/>
      <c r="F100" s="47"/>
      <c r="H100" s="78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s="22" customFormat="1" x14ac:dyDescent="0.25">
      <c r="A101"/>
      <c r="B101"/>
      <c r="C101"/>
      <c r="D101" s="8"/>
      <c r="E101" s="28"/>
      <c r="F101" s="47"/>
      <c r="H101" s="78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s="22" customFormat="1" x14ac:dyDescent="0.25">
      <c r="A102"/>
      <c r="B102"/>
      <c r="C102"/>
      <c r="D102" s="8"/>
      <c r="E102" s="28"/>
      <c r="F102" s="47"/>
      <c r="H102" s="7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s="22" customFormat="1" x14ac:dyDescent="0.25">
      <c r="A103"/>
      <c r="B103"/>
      <c r="C103"/>
      <c r="D103" s="8"/>
      <c r="E103" s="28"/>
      <c r="F103" s="47"/>
      <c r="H103" s="7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s="22" customFormat="1" x14ac:dyDescent="0.25">
      <c r="A104"/>
      <c r="B104"/>
      <c r="C104"/>
      <c r="D104" s="8"/>
      <c r="E104" s="28"/>
      <c r="F104" s="47"/>
      <c r="H104" s="78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s="22" customFormat="1" x14ac:dyDescent="0.25">
      <c r="A105"/>
      <c r="B105"/>
      <c r="C105"/>
      <c r="D105" s="8"/>
      <c r="E105" s="28"/>
      <c r="F105" s="47"/>
      <c r="H105" s="78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s="22" customFormat="1" x14ac:dyDescent="0.25">
      <c r="A106"/>
      <c r="B106"/>
      <c r="C106"/>
      <c r="D106" s="8"/>
      <c r="E106" s="28"/>
      <c r="F106" s="47"/>
      <c r="H106" s="78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s="22" customFormat="1" x14ac:dyDescent="0.25">
      <c r="A107"/>
      <c r="B107"/>
      <c r="C107"/>
      <c r="D107" s="8"/>
      <c r="E107" s="28"/>
      <c r="F107" s="47"/>
      <c r="H107" s="78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22" customFormat="1" x14ac:dyDescent="0.25">
      <c r="A108"/>
      <c r="B108"/>
      <c r="C108"/>
      <c r="D108" s="8"/>
      <c r="E108" s="28"/>
      <c r="F108" s="47"/>
      <c r="H108" s="78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22" customFormat="1" x14ac:dyDescent="0.25">
      <c r="A109"/>
      <c r="B109"/>
      <c r="C109"/>
      <c r="D109" s="8"/>
      <c r="E109" s="28"/>
      <c r="F109" s="47"/>
      <c r="H109" s="78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s="22" customFormat="1" x14ac:dyDescent="0.25">
      <c r="A110"/>
      <c r="B110"/>
      <c r="C110"/>
      <c r="D110" s="8"/>
      <c r="E110" s="28"/>
      <c r="F110" s="47"/>
      <c r="H110" s="78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</sheetData>
  <protectedRanges>
    <protectedRange sqref="D7" name="total user count"/>
  </protectedRanges>
  <pageMargins left="0.75" right="0.75" top="1" bottom="1" header="0.5" footer="0.5"/>
  <pageSetup orientation="portrait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83"/>
  <sheetViews>
    <sheetView showGridLines="0" showRowColHeaders="0" tabSelected="1" zoomScaleNormal="100" workbookViewId="0">
      <pane ySplit="10" topLeftCell="A11" activePane="bottomLeft" state="frozen"/>
      <selection pane="bottomLeft" activeCell="C7" sqref="C7"/>
    </sheetView>
  </sheetViews>
  <sheetFormatPr defaultRowHeight="12.5" x14ac:dyDescent="0.25"/>
  <cols>
    <col min="1" max="1" width="5.26953125" customWidth="1"/>
    <col min="2" max="2" width="25.26953125" customWidth="1"/>
    <col min="3" max="3" width="62.1796875" customWidth="1"/>
    <col min="4" max="4" width="7.7265625" style="8" customWidth="1"/>
    <col min="5" max="5" width="13.90625" style="22" customWidth="1"/>
    <col min="6" max="6" width="20.81640625" style="71" customWidth="1"/>
    <col min="7" max="7" width="28.90625" style="149" customWidth="1"/>
    <col min="8" max="8" width="18.1796875" style="22" customWidth="1"/>
    <col min="9" max="23" width="9.1796875" style="19" customWidth="1"/>
  </cols>
  <sheetData>
    <row r="1" spans="1:23" x14ac:dyDescent="0.25">
      <c r="B1" s="9"/>
    </row>
    <row r="2" spans="1:23" ht="27.65" customHeight="1" x14ac:dyDescent="0.35">
      <c r="B2" s="60" t="s">
        <v>57</v>
      </c>
    </row>
    <row r="3" spans="1:23" x14ac:dyDescent="0.25">
      <c r="B3" s="9"/>
    </row>
    <row r="4" spans="1:23" x14ac:dyDescent="0.25">
      <c r="B4" s="132" t="s">
        <v>55</v>
      </c>
    </row>
    <row r="5" spans="1:23" ht="18.5" thickBot="1" x14ac:dyDescent="0.45">
      <c r="B5" s="55" t="s">
        <v>58</v>
      </c>
      <c r="C5" s="7"/>
      <c r="D5" s="13"/>
      <c r="F5" s="148" t="s">
        <v>60</v>
      </c>
      <c r="G5" s="150" t="s">
        <v>59</v>
      </c>
    </row>
    <row r="6" spans="1:23" ht="33" thickBot="1" x14ac:dyDescent="0.7">
      <c r="F6" s="147">
        <v>4</v>
      </c>
      <c r="G6" s="151">
        <v>3</v>
      </c>
    </row>
    <row r="7" spans="1:23" ht="24.5" x14ac:dyDescent="0.65">
      <c r="B7" s="168" t="s">
        <v>67</v>
      </c>
      <c r="C7" s="121"/>
      <c r="D7" s="120" t="s">
        <v>45</v>
      </c>
      <c r="F7" s="73" t="s">
        <v>47</v>
      </c>
      <c r="G7" s="152" t="s">
        <v>47</v>
      </c>
    </row>
    <row r="8" spans="1:23" x14ac:dyDescent="0.25">
      <c r="B8" s="2"/>
      <c r="D8" s="8" t="s">
        <v>45</v>
      </c>
      <c r="F8" s="74" t="s">
        <v>49</v>
      </c>
      <c r="G8" s="153" t="s">
        <v>49</v>
      </c>
    </row>
    <row r="9" spans="1:23" x14ac:dyDescent="0.25">
      <c r="B9" s="134" t="s">
        <v>56</v>
      </c>
      <c r="F9" s="74" t="s">
        <v>46</v>
      </c>
      <c r="G9" s="153" t="s">
        <v>46</v>
      </c>
    </row>
    <row r="10" spans="1:23" ht="15.5" x14ac:dyDescent="0.35">
      <c r="D10" s="10" t="s">
        <v>10</v>
      </c>
      <c r="E10" s="39"/>
      <c r="F10" s="164" t="s">
        <v>61</v>
      </c>
      <c r="G10" s="165" t="s">
        <v>63</v>
      </c>
    </row>
    <row r="12" spans="1:23" s="15" customFormat="1" x14ac:dyDescent="0.25">
      <c r="A12"/>
      <c r="B12" s="126" t="s">
        <v>13</v>
      </c>
      <c r="C12" s="126"/>
      <c r="D12" s="127">
        <v>1</v>
      </c>
      <c r="E12" s="126"/>
      <c r="F12" s="77" t="s">
        <v>14</v>
      </c>
      <c r="G12" s="154" t="s">
        <v>14</v>
      </c>
      <c r="H12" s="2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15" customFormat="1" x14ac:dyDescent="0.25">
      <c r="A13"/>
      <c r="B13" t="s">
        <v>15</v>
      </c>
      <c r="C13"/>
      <c r="D13" s="8">
        <v>1</v>
      </c>
      <c r="E13" s="22"/>
      <c r="F13" s="77" t="s">
        <v>14</v>
      </c>
      <c r="G13" s="154" t="s">
        <v>14</v>
      </c>
      <c r="H13" s="2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15" customFormat="1" x14ac:dyDescent="0.25">
      <c r="A14"/>
      <c r="B14" s="126" t="s">
        <v>16</v>
      </c>
      <c r="C14" s="126"/>
      <c r="D14" s="127">
        <v>1</v>
      </c>
      <c r="E14" s="126"/>
      <c r="F14" s="77" t="s">
        <v>14</v>
      </c>
      <c r="G14" s="154" t="s">
        <v>14</v>
      </c>
      <c r="H14" s="2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5" customFormat="1" x14ac:dyDescent="0.25">
      <c r="A15"/>
      <c r="B15" t="s">
        <v>17</v>
      </c>
      <c r="C15"/>
      <c r="D15" s="8">
        <v>1</v>
      </c>
      <c r="E15" s="22"/>
      <c r="F15" s="77" t="s">
        <v>14</v>
      </c>
      <c r="G15" s="154" t="s">
        <v>14</v>
      </c>
      <c r="H15" s="2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17" customFormat="1" x14ac:dyDescent="0.25">
      <c r="A16"/>
      <c r="B16" s="126" t="s">
        <v>62</v>
      </c>
      <c r="C16" s="126"/>
      <c r="D16" s="127">
        <v>1</v>
      </c>
      <c r="E16" s="126"/>
      <c r="F16" s="77" t="s">
        <v>20</v>
      </c>
      <c r="G16" s="154" t="s">
        <v>14</v>
      </c>
      <c r="H16" s="2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8" ht="13" x14ac:dyDescent="0.3">
      <c r="B17" s="135" t="s">
        <v>23</v>
      </c>
      <c r="D17" s="56">
        <v>1</v>
      </c>
      <c r="F17" s="77" t="s">
        <v>14</v>
      </c>
      <c r="G17" s="154" t="s">
        <v>14</v>
      </c>
    </row>
    <row r="18" spans="2:8" x14ac:dyDescent="0.25">
      <c r="B18" s="126" t="s">
        <v>24</v>
      </c>
      <c r="C18" s="126"/>
      <c r="D18" s="127">
        <v>1</v>
      </c>
      <c r="E18" s="126"/>
      <c r="F18" s="77" t="s">
        <v>14</v>
      </c>
      <c r="G18" s="154" t="s">
        <v>14</v>
      </c>
    </row>
    <row r="19" spans="2:8" x14ac:dyDescent="0.25">
      <c r="B19" t="s">
        <v>25</v>
      </c>
      <c r="D19" s="8">
        <v>1</v>
      </c>
      <c r="E19" s="23"/>
      <c r="F19" s="77" t="s">
        <v>14</v>
      </c>
      <c r="G19" s="154" t="s">
        <v>14</v>
      </c>
    </row>
    <row r="20" spans="2:8" x14ac:dyDescent="0.25">
      <c r="B20" s="59" t="s">
        <v>26</v>
      </c>
      <c r="C20" s="126"/>
      <c r="D20" s="127">
        <v>1</v>
      </c>
      <c r="E20" s="126"/>
      <c r="F20" s="77" t="s">
        <v>14</v>
      </c>
      <c r="G20" s="154" t="s">
        <v>14</v>
      </c>
    </row>
    <row r="21" spans="2:8" x14ac:dyDescent="0.25">
      <c r="B21" s="2" t="s">
        <v>27</v>
      </c>
      <c r="D21" s="8">
        <v>1</v>
      </c>
      <c r="F21" s="77" t="s">
        <v>14</v>
      </c>
      <c r="G21" s="154" t="s">
        <v>14</v>
      </c>
    </row>
    <row r="22" spans="2:8" x14ac:dyDescent="0.25">
      <c r="B22" s="59" t="s">
        <v>28</v>
      </c>
      <c r="C22" s="126"/>
      <c r="D22" s="127">
        <v>1</v>
      </c>
      <c r="E22" s="126"/>
      <c r="F22" s="77" t="s">
        <v>14</v>
      </c>
      <c r="G22" s="154" t="s">
        <v>14</v>
      </c>
    </row>
    <row r="23" spans="2:8" x14ac:dyDescent="0.25">
      <c r="B23" s="2" t="s">
        <v>29</v>
      </c>
      <c r="D23" s="8">
        <v>1</v>
      </c>
      <c r="F23" s="79" t="s">
        <v>14</v>
      </c>
      <c r="G23" s="155" t="s">
        <v>14</v>
      </c>
    </row>
    <row r="24" spans="2:8" ht="13" x14ac:dyDescent="0.3">
      <c r="B24" s="103" t="s">
        <v>30</v>
      </c>
      <c r="C24" s="103"/>
      <c r="D24" s="104">
        <f>F6</f>
        <v>4</v>
      </c>
      <c r="E24" s="126"/>
      <c r="F24" s="79">
        <f>D24*65*12</f>
        <v>3120</v>
      </c>
      <c r="G24" s="155">
        <f>3*93*12</f>
        <v>3348</v>
      </c>
      <c r="H24" s="23"/>
    </row>
    <row r="25" spans="2:8" ht="13" x14ac:dyDescent="0.3">
      <c r="B25" s="6" t="s">
        <v>33</v>
      </c>
      <c r="C25" s="6"/>
      <c r="D25" s="14">
        <f>F6</f>
        <v>4</v>
      </c>
      <c r="F25" s="77">
        <f>D25*324</f>
        <v>1296</v>
      </c>
      <c r="G25" s="154">
        <f>3*324</f>
        <v>972</v>
      </c>
    </row>
    <row r="26" spans="2:8" ht="13" x14ac:dyDescent="0.3">
      <c r="B26" s="6"/>
      <c r="C26" s="6"/>
      <c r="D26" s="14"/>
      <c r="F26" s="77"/>
      <c r="G26" s="154"/>
    </row>
    <row r="27" spans="2:8" ht="13" x14ac:dyDescent="0.3">
      <c r="B27" s="6" t="s">
        <v>48</v>
      </c>
      <c r="C27" s="6"/>
      <c r="D27" s="14"/>
      <c r="F27" s="77"/>
      <c r="G27" s="155"/>
    </row>
    <row r="28" spans="2:8" ht="13" x14ac:dyDescent="0.3">
      <c r="B28" s="103" t="s">
        <v>30</v>
      </c>
      <c r="C28" s="103"/>
      <c r="D28" s="104">
        <f>F6-G6</f>
        <v>1</v>
      </c>
      <c r="E28" s="126"/>
      <c r="F28" s="79" t="s">
        <v>20</v>
      </c>
      <c r="G28" s="154">
        <f>D28*93*12</f>
        <v>1116</v>
      </c>
    </row>
    <row r="29" spans="2:8" ht="13" x14ac:dyDescent="0.3">
      <c r="B29" s="6"/>
      <c r="D29" s="14"/>
      <c r="F29" s="77"/>
      <c r="G29" s="155"/>
    </row>
    <row r="30" spans="2:8" ht="13" x14ac:dyDescent="0.3">
      <c r="B30" s="166" t="s">
        <v>64</v>
      </c>
      <c r="C30" s="6"/>
      <c r="D30" s="57">
        <v>1</v>
      </c>
      <c r="F30" s="144">
        <f>IF(D30=1,684,0)</f>
        <v>684</v>
      </c>
      <c r="G30" s="157">
        <f>IF(D30=1,684,0)</f>
        <v>684</v>
      </c>
    </row>
    <row r="31" spans="2:8" ht="26" customHeight="1" x14ac:dyDescent="0.3">
      <c r="B31" s="169" t="s">
        <v>65</v>
      </c>
      <c r="C31" s="169"/>
      <c r="D31" s="133">
        <v>17</v>
      </c>
      <c r="E31" s="126"/>
      <c r="F31" s="144">
        <f>(D31-F6)*3*12</f>
        <v>468</v>
      </c>
      <c r="G31" s="156">
        <f>(D31-(3*3))*3*12</f>
        <v>288</v>
      </c>
    </row>
    <row r="32" spans="2:8" ht="13" x14ac:dyDescent="0.3">
      <c r="B32" s="125" t="s">
        <v>66</v>
      </c>
      <c r="C32" s="6"/>
      <c r="D32" s="57"/>
      <c r="F32" s="145"/>
      <c r="G32" s="156"/>
    </row>
    <row r="33" spans="2:8" ht="13" x14ac:dyDescent="0.3">
      <c r="B33" s="169"/>
      <c r="C33" s="169"/>
      <c r="D33" s="133"/>
      <c r="E33" s="126"/>
      <c r="F33" s="144"/>
      <c r="G33" s="157"/>
    </row>
    <row r="34" spans="2:8" ht="13" x14ac:dyDescent="0.3">
      <c r="B34" s="170" t="s">
        <v>68</v>
      </c>
      <c r="C34" s="170"/>
      <c r="D34" s="57">
        <v>1</v>
      </c>
      <c r="F34" s="144">
        <f>IF(D34=1,D34*1762,0)</f>
        <v>1762</v>
      </c>
      <c r="G34" s="157">
        <f>IF(D34=1,D34*1762,0)</f>
        <v>1762</v>
      </c>
    </row>
    <row r="35" spans="2:8" ht="13" x14ac:dyDescent="0.3">
      <c r="B35" s="171" t="s">
        <v>69</v>
      </c>
      <c r="C35" s="171"/>
      <c r="D35" s="104"/>
      <c r="E35" s="126"/>
      <c r="F35" s="77"/>
      <c r="G35" s="155"/>
    </row>
    <row r="36" spans="2:8" ht="13" x14ac:dyDescent="0.3">
      <c r="B36" s="128"/>
      <c r="C36" s="129"/>
      <c r="D36" s="14"/>
      <c r="F36" s="77"/>
      <c r="G36" s="155"/>
    </row>
    <row r="37" spans="2:8" ht="23" x14ac:dyDescent="0.5">
      <c r="B37" s="6"/>
      <c r="C37" s="130" t="s">
        <v>71</v>
      </c>
      <c r="D37" s="14">
        <f>SUM(D12:D36)</f>
        <v>40</v>
      </c>
      <c r="F37" s="88">
        <f>SUM(F11:F36)</f>
        <v>7330</v>
      </c>
      <c r="G37" s="158">
        <f>SUM(G12:G36)</f>
        <v>8170</v>
      </c>
      <c r="H37" s="23"/>
    </row>
    <row r="38" spans="2:8" ht="13" x14ac:dyDescent="0.3">
      <c r="C38" s="6"/>
      <c r="F38" s="78"/>
      <c r="G38" s="159" t="s">
        <v>50</v>
      </c>
    </row>
    <row r="39" spans="2:8" ht="13" x14ac:dyDescent="0.3">
      <c r="B39" s="126"/>
      <c r="C39" s="131" t="s">
        <v>51</v>
      </c>
      <c r="D39" s="127">
        <v>1</v>
      </c>
      <c r="E39" s="126"/>
      <c r="F39" s="143">
        <f>IF(D37&lt;=21,8000,F37*2.9)</f>
        <v>21257</v>
      </c>
      <c r="G39" s="160">
        <f>16400</f>
        <v>16400</v>
      </c>
    </row>
    <row r="40" spans="2:8" x14ac:dyDescent="0.25">
      <c r="C40" s="2" t="s">
        <v>52</v>
      </c>
      <c r="G40" s="159"/>
    </row>
    <row r="41" spans="2:8" x14ac:dyDescent="0.25">
      <c r="B41" s="126"/>
      <c r="C41" s="59" t="s">
        <v>70</v>
      </c>
      <c r="D41" s="127"/>
      <c r="E41" s="126"/>
      <c r="G41" s="159">
        <v>4857</v>
      </c>
    </row>
    <row r="42" spans="2:8" x14ac:dyDescent="0.25">
      <c r="C42" s="2" t="s">
        <v>54</v>
      </c>
      <c r="G42" s="159"/>
    </row>
    <row r="43" spans="2:8" x14ac:dyDescent="0.25">
      <c r="C43" s="2" t="s">
        <v>53</v>
      </c>
      <c r="G43" s="159"/>
    </row>
    <row r="44" spans="2:8" ht="13" x14ac:dyDescent="0.3">
      <c r="C44" s="123"/>
      <c r="D44" s="57"/>
      <c r="G44" s="159"/>
    </row>
    <row r="45" spans="2:8" ht="23.5" thickBot="1" x14ac:dyDescent="0.55000000000000004">
      <c r="C45" s="2"/>
      <c r="F45" s="124">
        <f>SUM(F37:F44)</f>
        <v>28587</v>
      </c>
      <c r="G45" s="161">
        <f>SUM(G37:G44)</f>
        <v>29427</v>
      </c>
    </row>
    <row r="46" spans="2:8" ht="13.5" thickTop="1" x14ac:dyDescent="0.3">
      <c r="C46" s="2"/>
      <c r="D46" s="14"/>
      <c r="F46" s="78"/>
      <c r="G46" s="159"/>
    </row>
    <row r="47" spans="2:8" ht="30" x14ac:dyDescent="0.6">
      <c r="C47" s="136" t="s">
        <v>72</v>
      </c>
      <c r="D47" s="14"/>
      <c r="F47" s="85"/>
      <c r="G47" s="162"/>
    </row>
    <row r="48" spans="2:8" ht="18" x14ac:dyDescent="0.4">
      <c r="C48" s="2" t="s">
        <v>73</v>
      </c>
      <c r="D48" s="167"/>
      <c r="F48" s="77" t="s">
        <v>20</v>
      </c>
      <c r="G48" s="159">
        <v>-9603</v>
      </c>
      <c r="H48" s="137"/>
    </row>
    <row r="49" spans="3:8" ht="6.5" customHeight="1" x14ac:dyDescent="0.4">
      <c r="C49" s="2"/>
      <c r="D49" s="167"/>
      <c r="F49" s="77"/>
      <c r="G49" s="159"/>
      <c r="H49" s="137"/>
    </row>
    <row r="50" spans="3:8" ht="18" x14ac:dyDescent="0.4">
      <c r="C50" s="2" t="s">
        <v>74</v>
      </c>
      <c r="D50" s="146"/>
      <c r="F50" s="77" t="s">
        <v>20</v>
      </c>
      <c r="G50" s="159">
        <v>-7000</v>
      </c>
    </row>
    <row r="51" spans="3:8" ht="8.5" customHeight="1" x14ac:dyDescent="0.4">
      <c r="C51" s="2"/>
      <c r="D51" s="146"/>
      <c r="F51" s="78"/>
      <c r="G51" s="159"/>
    </row>
    <row r="52" spans="3:8" ht="18.5" thickBot="1" x14ac:dyDescent="0.45">
      <c r="C52" s="138" t="s">
        <v>75</v>
      </c>
      <c r="D52" s="139"/>
      <c r="E52" s="140"/>
      <c r="F52" s="141">
        <f>SUM(F45:F51)</f>
        <v>28587</v>
      </c>
      <c r="G52" s="163">
        <f>SUM(G45:G51)</f>
        <v>12824</v>
      </c>
      <c r="H52" s="142">
        <f>F52-G52</f>
        <v>15763</v>
      </c>
    </row>
    <row r="53" spans="3:8" x14ac:dyDescent="0.25">
      <c r="F53" s="78"/>
      <c r="G53" s="159"/>
    </row>
    <row r="54" spans="3:8" x14ac:dyDescent="0.25">
      <c r="F54" s="78"/>
      <c r="G54" s="159"/>
    </row>
    <row r="55" spans="3:8" x14ac:dyDescent="0.25">
      <c r="F55" s="78"/>
      <c r="G55" s="159"/>
    </row>
    <row r="56" spans="3:8" x14ac:dyDescent="0.25">
      <c r="F56" s="78"/>
      <c r="G56" s="159"/>
    </row>
    <row r="57" spans="3:8" x14ac:dyDescent="0.25">
      <c r="F57" s="78"/>
      <c r="G57" s="159"/>
    </row>
    <row r="58" spans="3:8" x14ac:dyDescent="0.25">
      <c r="F58" s="78"/>
      <c r="G58" s="159"/>
    </row>
    <row r="59" spans="3:8" x14ac:dyDescent="0.25">
      <c r="F59" s="78"/>
      <c r="G59" s="159"/>
    </row>
    <row r="60" spans="3:8" x14ac:dyDescent="0.25">
      <c r="F60" s="78"/>
      <c r="G60" s="159"/>
    </row>
    <row r="61" spans="3:8" x14ac:dyDescent="0.25">
      <c r="F61" s="78"/>
      <c r="G61" s="159"/>
    </row>
    <row r="62" spans="3:8" x14ac:dyDescent="0.25">
      <c r="F62" s="78"/>
      <c r="G62" s="159"/>
    </row>
    <row r="63" spans="3:8" x14ac:dyDescent="0.25">
      <c r="F63" s="78"/>
      <c r="G63" s="159"/>
    </row>
    <row r="64" spans="3:8" x14ac:dyDescent="0.25">
      <c r="F64" s="78"/>
      <c r="G64" s="159"/>
    </row>
    <row r="65" spans="6:7" x14ac:dyDescent="0.25">
      <c r="F65" s="78"/>
      <c r="G65" s="159"/>
    </row>
    <row r="66" spans="6:7" x14ac:dyDescent="0.25">
      <c r="F66" s="78"/>
      <c r="G66" s="159"/>
    </row>
    <row r="67" spans="6:7" x14ac:dyDescent="0.25">
      <c r="F67" s="78"/>
      <c r="G67" s="159"/>
    </row>
    <row r="68" spans="6:7" x14ac:dyDescent="0.25">
      <c r="F68" s="78"/>
      <c r="G68" s="159"/>
    </row>
    <row r="69" spans="6:7" x14ac:dyDescent="0.25">
      <c r="F69" s="78"/>
      <c r="G69" s="159"/>
    </row>
    <row r="70" spans="6:7" x14ac:dyDescent="0.25">
      <c r="F70" s="78"/>
      <c r="G70" s="159"/>
    </row>
    <row r="71" spans="6:7" x14ac:dyDescent="0.25">
      <c r="F71" s="78"/>
      <c r="G71" s="159"/>
    </row>
    <row r="72" spans="6:7" x14ac:dyDescent="0.25">
      <c r="F72" s="78"/>
      <c r="G72" s="159"/>
    </row>
    <row r="73" spans="6:7" x14ac:dyDescent="0.25">
      <c r="F73" s="78"/>
      <c r="G73" s="159"/>
    </row>
    <row r="74" spans="6:7" x14ac:dyDescent="0.25">
      <c r="F74" s="78"/>
      <c r="G74" s="159"/>
    </row>
    <row r="75" spans="6:7" x14ac:dyDescent="0.25">
      <c r="F75" s="78"/>
      <c r="G75" s="159"/>
    </row>
    <row r="76" spans="6:7" x14ac:dyDescent="0.25">
      <c r="F76" s="78"/>
      <c r="G76" s="159"/>
    </row>
    <row r="77" spans="6:7" x14ac:dyDescent="0.25">
      <c r="F77" s="78"/>
      <c r="G77" s="159"/>
    </row>
    <row r="78" spans="6:7" x14ac:dyDescent="0.25">
      <c r="F78" s="78"/>
      <c r="G78" s="159"/>
    </row>
    <row r="79" spans="6:7" x14ac:dyDescent="0.25">
      <c r="F79" s="78"/>
      <c r="G79" s="159"/>
    </row>
    <row r="80" spans="6:7" x14ac:dyDescent="0.25">
      <c r="F80" s="78"/>
      <c r="G80" s="159"/>
    </row>
    <row r="81" spans="6:7" x14ac:dyDescent="0.25">
      <c r="F81" s="78"/>
      <c r="G81" s="159"/>
    </row>
    <row r="82" spans="6:7" x14ac:dyDescent="0.25">
      <c r="F82" s="78"/>
      <c r="G82" s="159"/>
    </row>
    <row r="83" spans="6:7" x14ac:dyDescent="0.25">
      <c r="F83" s="78"/>
      <c r="G83" s="159"/>
    </row>
  </sheetData>
  <sheetProtection algorithmName="SHA-512" hashValue="vWJWm2gnYruO/2P/JDDX6aUQ7unXM0NZZbOArlUhDrYSj1ipRnuplxKKrLAbQoluDoVu8ZzVlPeHmWdBAxZUPQ==" saltValue="RXbKGHHVCLmH6XkNC9NzTw==" spinCount="100000" sheet="1"/>
  <protectedRanges>
    <protectedRange sqref="D48:D50" name="yearsCount"/>
    <protectedRange sqref="F6" name="lanpac count"/>
    <protectedRange sqref="D30:D38" name="ADDON_QTY"/>
    <protectedRange sqref="D44" name="IMP_FEE"/>
  </protectedRanges>
  <mergeCells count="4">
    <mergeCell ref="B31:C31"/>
    <mergeCell ref="B33:C33"/>
    <mergeCell ref="B34:C34"/>
    <mergeCell ref="B35:C35"/>
  </mergeCells>
  <hyperlinks>
    <hyperlink ref="B7" r:id="rId1" xr:uid="{53A69D1E-B92D-4F8B-8A7D-3159FE4F836B}"/>
    <hyperlink ref="B30" r:id="rId2" xr:uid="{950F48D4-B612-475C-B865-DE6750B60063}"/>
    <hyperlink ref="B31:C31" r:id="rId3" display="  - Web Expense Requisition approval (License by per named user $3 /mth)" xr:uid="{D3FFC075-1827-4F75-9D07-AEBFA12294A1}"/>
    <hyperlink ref="B34:C34" r:id="rId4" display="Peresoft RecXpress for Bank Services" xr:uid="{9DF32C5B-E3CE-4A48-A531-C3ECB7CAF308}"/>
  </hyperlinks>
  <pageMargins left="0.75" right="0.75" top="1" bottom="1" header="0.5" footer="0.5"/>
  <pageSetup orientation="portrait" horizontalDpi="4294967294" r:id="rId5"/>
  <headerFooter alignWithMargins="0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A394394730B42BB852EB536DCD327" ma:contentTypeVersion="16" ma:contentTypeDescription="Create a new document." ma:contentTypeScope="" ma:versionID="0f68ff08a72c903f3504c0aea1b922da">
  <xsd:schema xmlns:xsd="http://www.w3.org/2001/XMLSchema" xmlns:xs="http://www.w3.org/2001/XMLSchema" xmlns:p="http://schemas.microsoft.com/office/2006/metadata/properties" xmlns:ns3="3f46afa9-fdae-4852-8f87-7491c805279f" xmlns:ns4="e49fa185-0fc0-49fc-b930-3cad0c1575bf" targetNamespace="http://schemas.microsoft.com/office/2006/metadata/properties" ma:root="true" ma:fieldsID="5b88f8e3fb13f96db0f56f835e806621" ns3:_="" ns4:_="">
    <xsd:import namespace="3f46afa9-fdae-4852-8f87-7491c805279f"/>
    <xsd:import namespace="e49fa185-0fc0-49fc-b930-3cad0c1575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6afa9-fdae-4852-8f87-7491c8052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fa185-0fc0-49fc-b930-3cad0c1575b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61CDBD-D099-4562-A71C-7F243BDDE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6afa9-fdae-4852-8f87-7491c805279f"/>
    <ds:schemaRef ds:uri="e49fa185-0fc0-49fc-b930-3cad0c1575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DC9FD-FDC2-429A-A057-934B92BD7B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ADV&gt;PREMIUM</vt:lpstr>
      <vt:lpstr>License comparison</vt:lpstr>
    </vt:vector>
  </TitlesOfParts>
  <Manager/>
  <Company>Office 2000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CKW</cp:lastModifiedBy>
  <cp:revision/>
  <dcterms:created xsi:type="dcterms:W3CDTF">2006-04-07T03:16:29Z</dcterms:created>
  <dcterms:modified xsi:type="dcterms:W3CDTF">2024-03-20T06:53:13Z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0x010100C61A394394730B42BB852EB536DCD327</vt:lpwstr>
  </property>
  <property fmtid="{D5CDD505-2E9C-101B-9397-08002B2CF9AE}" pid="3" name="_activity">
    <vt:lpwstr/>
  </property>
</Properties>
</file>